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éLeon\Dropbox (UNICAMP)\ComissaoPosGraduacao\PropostaCredenciamento\"/>
    </mc:Choice>
  </mc:AlternateContent>
  <xr:revisionPtr revIDLastSave="0" documentId="8_{BE385751-B605-4A24-9BE2-8D1319D69167}" xr6:coauthVersionLast="45" xr6:coauthVersionMax="45" xr10:uidLastSave="{00000000-0000-0000-0000-000000000000}"/>
  <bookViews>
    <workbookView xWindow="-120" yWindow="-120" windowWidth="20730" windowHeight="11160" tabRatio="804" firstSheet="1" activeTab="6" xr2:uid="{5B41A204-0EC0-4E21-B909-898851CD59D9}"/>
  </bookViews>
  <sheets>
    <sheet name="Classificação Artigos" sheetId="8" r:id="rId1"/>
    <sheet name="Produção Bibliográfica" sheetId="2" r:id="rId2"/>
    <sheet name="Produção Tecnológica" sheetId="3" r:id="rId3"/>
    <sheet name="Ações Sociedade" sheetId="4" r:id="rId4"/>
    <sheet name="Projetos" sheetId="6" r:id="rId5"/>
    <sheet name="Outras atividades" sheetId="7" r:id="rId6"/>
    <sheet name="Pontuação total" sheetId="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6" l="1"/>
  <c r="B16" i="7" l="1"/>
  <c r="F2" i="3"/>
  <c r="E3" i="8"/>
  <c r="E6" i="8"/>
  <c r="O16" i="8"/>
  <c r="O12" i="8"/>
  <c r="O11" i="8"/>
  <c r="O31" i="8"/>
  <c r="P31" i="8" s="1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5" i="8"/>
  <c r="O14" i="8"/>
  <c r="O13" i="8"/>
  <c r="P13" i="8"/>
  <c r="E13" i="8" s="1"/>
  <c r="P14" i="8"/>
  <c r="E14" i="8" s="1"/>
  <c r="P15" i="8"/>
  <c r="F15" i="8" s="1"/>
  <c r="P16" i="8"/>
  <c r="E16" i="8" s="1"/>
  <c r="P17" i="8"/>
  <c r="E17" i="8" s="1"/>
  <c r="P18" i="8"/>
  <c r="E18" i="8" s="1"/>
  <c r="P19" i="8"/>
  <c r="F19" i="8" s="1"/>
  <c r="P20" i="8"/>
  <c r="P21" i="8"/>
  <c r="E21" i="8" s="1"/>
  <c r="P22" i="8"/>
  <c r="E22" i="8" s="1"/>
  <c r="P23" i="8"/>
  <c r="F23" i="8" s="1"/>
  <c r="P24" i="8"/>
  <c r="F24" i="8" s="1"/>
  <c r="P25" i="8"/>
  <c r="F25" i="8" s="1"/>
  <c r="P26" i="8"/>
  <c r="E26" i="8" s="1"/>
  <c r="P27" i="8"/>
  <c r="F27" i="8" s="1"/>
  <c r="P28" i="8"/>
  <c r="F28" i="8" s="1"/>
  <c r="P29" i="8"/>
  <c r="F29" i="8" s="1"/>
  <c r="P30" i="8"/>
  <c r="E30" i="8" s="1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B2" i="2"/>
  <c r="F13" i="8"/>
  <c r="F17" i="8"/>
  <c r="F18" i="8"/>
  <c r="E20" i="8"/>
  <c r="F20" i="8"/>
  <c r="F26" i="8"/>
  <c r="E28" i="8"/>
  <c r="F30" i="8"/>
  <c r="B12" i="7"/>
  <c r="F16" i="8" l="1"/>
  <c r="F31" i="8"/>
  <c r="E31" i="8"/>
  <c r="E29" i="8"/>
  <c r="E27" i="8"/>
  <c r="E25" i="8"/>
  <c r="E24" i="8"/>
  <c r="E23" i="8"/>
  <c r="F22" i="8"/>
  <c r="F21" i="8"/>
  <c r="E19" i="8"/>
  <c r="E15" i="8"/>
  <c r="F14" i="8"/>
  <c r="P12" i="8"/>
  <c r="E12" i="8" s="1"/>
  <c r="F2" i="2"/>
  <c r="F12" i="8" l="1"/>
  <c r="G2" i="2"/>
  <c r="F3" i="6"/>
  <c r="F4" i="6"/>
  <c r="F2" i="6"/>
  <c r="B9" i="6"/>
  <c r="B10" i="6"/>
  <c r="B8" i="6"/>
  <c r="O10" i="8"/>
  <c r="O9" i="8"/>
  <c r="O8" i="8"/>
  <c r="O7" i="8"/>
  <c r="O6" i="8"/>
  <c r="O5" i="8"/>
  <c r="O4" i="8"/>
  <c r="O3" i="8"/>
  <c r="O2" i="8"/>
  <c r="N11" i="8"/>
  <c r="N10" i="8"/>
  <c r="N9" i="8"/>
  <c r="N8" i="8"/>
  <c r="N7" i="8"/>
  <c r="N6" i="8"/>
  <c r="N5" i="8"/>
  <c r="N4" i="8"/>
  <c r="N3" i="8"/>
  <c r="N2" i="8"/>
  <c r="P11" i="8" l="1"/>
  <c r="P3" i="8"/>
  <c r="F3" i="8" s="1"/>
  <c r="P10" i="8"/>
  <c r="P9" i="8"/>
  <c r="P8" i="8"/>
  <c r="P7" i="8"/>
  <c r="F7" i="8" s="1"/>
  <c r="P6" i="8"/>
  <c r="F6" i="8" s="1"/>
  <c r="P5" i="8"/>
  <c r="F5" i="8" s="1"/>
  <c r="P4" i="8"/>
  <c r="F4" i="8" s="1"/>
  <c r="B15" i="7"/>
  <c r="F11" i="8" l="1"/>
  <c r="E11" i="8"/>
  <c r="E9" i="8"/>
  <c r="F9" i="8"/>
  <c r="E10" i="8"/>
  <c r="F10" i="8"/>
  <c r="E8" i="8"/>
  <c r="F8" i="8"/>
  <c r="F3" i="4"/>
  <c r="B11" i="4" s="1"/>
  <c r="K5" i="8" l="1"/>
  <c r="I5" i="8"/>
  <c r="K4" i="8"/>
  <c r="I4" i="8"/>
  <c r="P2" i="8" l="1"/>
  <c r="E5" i="8"/>
  <c r="E7" i="8"/>
  <c r="E4" i="8"/>
  <c r="E2" i="8" l="1"/>
  <c r="F2" i="8"/>
  <c r="D6" i="2" s="1"/>
  <c r="B6" i="2" s="1"/>
  <c r="B13" i="7"/>
  <c r="B14" i="7"/>
  <c r="D2" i="7" l="1"/>
  <c r="B11" i="7" s="1"/>
  <c r="B18" i="7" s="1"/>
  <c r="G7" i="7"/>
  <c r="G6" i="7"/>
  <c r="G8" i="4"/>
  <c r="G7" i="4"/>
  <c r="F6" i="4"/>
  <c r="B14" i="4" s="1"/>
  <c r="F5" i="4"/>
  <c r="G5" i="4" s="1"/>
  <c r="F4" i="4"/>
  <c r="B12" i="4" s="1"/>
  <c r="F2" i="4"/>
  <c r="B10" i="4" s="1"/>
  <c r="G4" i="3"/>
  <c r="F3" i="3"/>
  <c r="G3" i="3" s="1"/>
  <c r="G2" i="3"/>
  <c r="F3" i="2"/>
  <c r="B7" i="2" s="1"/>
  <c r="B11" i="2" l="1"/>
  <c r="G3" i="2"/>
  <c r="G6" i="4"/>
  <c r="B13" i="4"/>
  <c r="B16" i="4" s="1"/>
  <c r="B7" i="3"/>
  <c r="B6" i="3"/>
  <c r="B6" i="1"/>
  <c r="G4" i="4"/>
  <c r="B5" i="1"/>
  <c r="G2" i="7"/>
  <c r="G2" i="4"/>
  <c r="B10" i="3" l="1"/>
  <c r="B3" i="1" s="1"/>
  <c r="B4" i="1"/>
  <c r="B2" i="1"/>
  <c r="B10" i="1" l="1"/>
</calcChain>
</file>

<file path=xl/sharedStrings.xml><?xml version="1.0" encoding="utf-8"?>
<sst xmlns="http://schemas.openxmlformats.org/spreadsheetml/2006/main" count="98" uniqueCount="80">
  <si>
    <t>Quantidade de artigos</t>
  </si>
  <si>
    <t>Pontos</t>
  </si>
  <si>
    <t>Total sem alunos e docentes</t>
  </si>
  <si>
    <t>Pontuação total:</t>
  </si>
  <si>
    <t>Quantidade de produtos</t>
  </si>
  <si>
    <t>Total nesse item:</t>
  </si>
  <si>
    <t>Pesos:</t>
  </si>
  <si>
    <t>Pontos CL:</t>
  </si>
  <si>
    <t>Pontos MD:</t>
  </si>
  <si>
    <t>Pontos PPE:</t>
  </si>
  <si>
    <t>Pontos CH:</t>
  </si>
  <si>
    <t>Pontos D:</t>
  </si>
  <si>
    <t>Pontos M:</t>
  </si>
  <si>
    <t>Produção Bibliográfica</t>
  </si>
  <si>
    <t>Produção Tecnológica</t>
  </si>
  <si>
    <t>Projetos</t>
  </si>
  <si>
    <t>Outras atividades didáticas</t>
  </si>
  <si>
    <t>Ações Sociedade</t>
  </si>
  <si>
    <t>Sem limite</t>
  </si>
  <si>
    <t>Limites de Pontos</t>
  </si>
  <si>
    <t>Atividades</t>
  </si>
  <si>
    <t>Pesos</t>
  </si>
  <si>
    <t>Unidades didáticas (1 u.d. = 30 horas/aula)</t>
  </si>
  <si>
    <t>Quantidade de horas</t>
  </si>
  <si>
    <t>Pontos PEE:</t>
  </si>
  <si>
    <t>Pontos PU:</t>
  </si>
  <si>
    <t>ISSN da publicação</t>
  </si>
  <si>
    <t>Fator de Impacto
(JCR)</t>
  </si>
  <si>
    <t>CiteScore
(Scopus)</t>
  </si>
  <si>
    <t>Melhor Enquadramento</t>
  </si>
  <si>
    <t>Min</t>
  </si>
  <si>
    <t>Max</t>
  </si>
  <si>
    <t>Faixa 1</t>
  </si>
  <si>
    <t>Faixa 2</t>
  </si>
  <si>
    <t>Faixa 3</t>
  </si>
  <si>
    <t>Faixas 
Fator de Impacto</t>
  </si>
  <si>
    <t>Faixas
CiteScore</t>
  </si>
  <si>
    <t>Enq. JCR</t>
  </si>
  <si>
    <t>Enq. CS</t>
  </si>
  <si>
    <t>Melhor</t>
  </si>
  <si>
    <t>Pontos Outras Pubs:</t>
  </si>
  <si>
    <t>Livro Técnico:</t>
  </si>
  <si>
    <t>Livro Didático:</t>
  </si>
  <si>
    <t>Pontos LT:</t>
  </si>
  <si>
    <t>Pontos LD:</t>
  </si>
  <si>
    <t>Patente:</t>
  </si>
  <si>
    <t>Registro Software:</t>
  </si>
  <si>
    <t>Pontos Patente:</t>
  </si>
  <si>
    <t>Pontos Registro Sw:</t>
  </si>
  <si>
    <t>Pontos Dp:</t>
  </si>
  <si>
    <t>Pontos Mp:</t>
  </si>
  <si>
    <t>Pontos
por Faixa</t>
  </si>
  <si>
    <t>Bônus</t>
  </si>
  <si>
    <t>Pontos Periódicos:</t>
  </si>
  <si>
    <t>Bônus dos Artigos em Periódicos</t>
  </si>
  <si>
    <t>Quantidade de Projetos com características 
de interdisciplinaridade?</t>
  </si>
  <si>
    <t>Quantidade de projetos
sem internacionalização 
ou interdisciplinaridade.</t>
  </si>
  <si>
    <t>Quantidade de Projetos 
com características 
de internacionalização?</t>
  </si>
  <si>
    <t>Total de 
Projetos</t>
  </si>
  <si>
    <t>Capítulo de Livro:</t>
  </si>
  <si>
    <t>Material Didático:</t>
  </si>
  <si>
    <t>Projetos de Ensino:</t>
  </si>
  <si>
    <t>Projetos com fomento Unicamp:</t>
  </si>
  <si>
    <t>Projetos de Pesquisa:</t>
  </si>
  <si>
    <t>Carga Horária:</t>
  </si>
  <si>
    <t>Doutorados:</t>
  </si>
  <si>
    <t>Mestrados:</t>
  </si>
  <si>
    <t>Doutorados após prazo:</t>
  </si>
  <si>
    <t>Mestrados após prazo:</t>
  </si>
  <si>
    <t>Artigos em Periódicos:</t>
  </si>
  <si>
    <t>Quantidade
de artigos</t>
  </si>
  <si>
    <t>Com alunos do PPGT</t>
  </si>
  <si>
    <t>Com outros docentes do PPGT</t>
  </si>
  <si>
    <t>Pontos  Pós Doc:</t>
  </si>
  <si>
    <t>Pós-Doutorados:</t>
  </si>
  <si>
    <t>Artigos Completos em Anais:</t>
  </si>
  <si>
    <t>Pontos OE:</t>
  </si>
  <si>
    <t>Organização Eventos:</t>
  </si>
  <si>
    <t>Quantidade de Orientações Concluídas no PPGT</t>
  </si>
  <si>
    <t>Planilha versão: 0.5.4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</si>
</sst>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70C0"/>
      </right>
      <top style="thin">
        <color indexed="64"/>
      </top>
      <bottom style="thin">
        <color indexed="64"/>
      </bottom>
      <diagonal/>
    </border>
    <border>
      <left style="double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theme="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4"/>
      </left>
      <right style="thin">
        <color indexed="64"/>
      </right>
      <top style="thin">
        <color indexed="64"/>
      </top>
      <bottom/>
      <diagonal/>
    </border>
    <border>
      <left style="double">
        <color theme="4"/>
      </left>
      <right style="thin">
        <color indexed="64"/>
      </right>
      <top/>
      <bottom style="thin">
        <color indexed="64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/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hair">
        <color rgb="FFFF0000"/>
      </left>
      <right/>
      <top style="hair">
        <color rgb="FFFF0000"/>
      </top>
      <bottom style="hair">
        <color rgb="FFFF0000"/>
      </bottom>
      <diagonal/>
    </border>
    <border>
      <left style="hair">
        <color rgb="FFFF0000"/>
      </left>
      <right/>
      <top style="hair">
        <color rgb="FFFF0000"/>
      </top>
      <bottom/>
      <diagonal/>
    </border>
    <border>
      <left/>
      <right/>
      <top style="dotted">
        <color rgb="FFFF0000"/>
      </top>
      <bottom/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/>
      <diagonal/>
    </border>
    <border>
      <left style="dotted">
        <color rgb="FFFF0000"/>
      </left>
      <right style="dotted">
        <color rgb="FFFF0000"/>
      </right>
      <top/>
      <bottom style="dotted">
        <color rgb="FFFF0000"/>
      </bottom>
      <diagonal/>
    </border>
    <border>
      <left/>
      <right/>
      <top style="dotted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/>
    <xf numFmtId="0" fontId="1" fillId="0" borderId="6" xfId="0" applyFont="1" applyBorder="1"/>
    <xf numFmtId="0" fontId="0" fillId="0" borderId="6" xfId="0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Protection="1"/>
    <xf numFmtId="2" fontId="4" fillId="0" borderId="0" xfId="0" applyNumberFormat="1" applyFont="1" applyProtection="1"/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165" fontId="0" fillId="2" borderId="0" xfId="0" applyNumberFormat="1" applyFill="1" applyProtection="1"/>
    <xf numFmtId="0" fontId="0" fillId="0" borderId="0" xfId="0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0" fillId="2" borderId="7" xfId="0" applyFill="1" applyBorder="1" applyAlignment="1" applyProtection="1">
      <alignment horizontal="center"/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0" fillId="2" borderId="3" xfId="0" applyFill="1" applyBorder="1" applyAlignment="1" applyProtection="1">
      <alignment horizontal="center"/>
      <protection hidden="1"/>
    </xf>
    <xf numFmtId="49" fontId="4" fillId="0" borderId="10" xfId="0" applyNumberFormat="1" applyFont="1" applyBorder="1" applyAlignment="1" applyProtection="1">
      <alignment horizontal="center"/>
      <protection locked="0"/>
    </xf>
    <xf numFmtId="1" fontId="4" fillId="0" borderId="10" xfId="0" applyNumberFormat="1" applyFont="1" applyBorder="1" applyAlignment="1" applyProtection="1">
      <alignment horizontal="center"/>
      <protection locked="0"/>
    </xf>
    <xf numFmtId="164" fontId="4" fillId="0" borderId="10" xfId="0" applyNumberFormat="1" applyFont="1" applyBorder="1" applyAlignment="1" applyProtection="1">
      <alignment horizontal="center"/>
      <protection locked="0"/>
    </xf>
    <xf numFmtId="164" fontId="4" fillId="0" borderId="13" xfId="0" applyNumberFormat="1" applyFont="1" applyBorder="1" applyAlignment="1" applyProtection="1">
      <alignment horizontal="center"/>
      <protection locked="0"/>
    </xf>
    <xf numFmtId="49" fontId="4" fillId="0" borderId="10" xfId="0" applyNumberFormat="1" applyFont="1" applyBorder="1" applyProtection="1">
      <protection locked="0"/>
    </xf>
    <xf numFmtId="49" fontId="4" fillId="0" borderId="11" xfId="0" applyNumberFormat="1" applyFont="1" applyBorder="1" applyProtection="1"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164" fontId="4" fillId="0" borderId="11" xfId="0" applyNumberFormat="1" applyFont="1" applyBorder="1" applyAlignment="1" applyProtection="1">
      <alignment horizontal="center"/>
      <protection locked="0"/>
    </xf>
    <xf numFmtId="164" fontId="4" fillId="0" borderId="14" xfId="0" applyNumberFormat="1" applyFont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hidden="1"/>
    </xf>
    <xf numFmtId="1" fontId="0" fillId="2" borderId="0" xfId="0" applyNumberFormat="1" applyFill="1" applyBorder="1" applyAlignment="1" applyProtection="1">
      <alignment horizontal="center"/>
      <protection hidden="1"/>
    </xf>
    <xf numFmtId="49" fontId="0" fillId="3" borderId="0" xfId="0" applyNumberFormat="1" applyFill="1" applyBorder="1" applyAlignment="1" applyProtection="1">
      <alignment horizontal="center"/>
      <protection hidden="1"/>
    </xf>
    <xf numFmtId="1" fontId="0" fillId="3" borderId="0" xfId="0" applyNumberFormat="1" applyFill="1" applyBorder="1" applyAlignment="1" applyProtection="1">
      <alignment horizontal="center"/>
      <protection hidden="1"/>
    </xf>
    <xf numFmtId="1" fontId="0" fillId="2" borderId="0" xfId="0" applyNumberForma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center"/>
    </xf>
    <xf numFmtId="2" fontId="0" fillId="2" borderId="0" xfId="0" applyNumberFormat="1" applyFill="1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0" fontId="0" fillId="0" borderId="0" xfId="0" applyProtection="1"/>
    <xf numFmtId="1" fontId="0" fillId="3" borderId="12" xfId="0" applyNumberFormat="1" applyFill="1" applyBorder="1" applyAlignment="1" applyProtection="1">
      <alignment horizontal="center"/>
      <protection locked="0"/>
    </xf>
    <xf numFmtId="0" fontId="1" fillId="0" borderId="0" xfId="0" applyFont="1" applyProtection="1"/>
    <xf numFmtId="1" fontId="0" fillId="0" borderId="12" xfId="0" applyNumberForma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1" fontId="4" fillId="0" borderId="12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9" fontId="0" fillId="0" borderId="0" xfId="0" applyNumberFormat="1" applyProtection="1"/>
    <xf numFmtId="1" fontId="4" fillId="0" borderId="12" xfId="0" applyNumberFormat="1" applyFont="1" applyBorder="1" applyAlignment="1" applyProtection="1">
      <alignment horizontal="center" vertical="center"/>
      <protection locked="0"/>
    </xf>
    <xf numFmtId="1" fontId="0" fillId="2" borderId="0" xfId="0" applyNumberFormat="1" applyFill="1" applyAlignment="1" applyProtection="1">
      <alignment horizontal="center" vertical="center"/>
    </xf>
    <xf numFmtId="1" fontId="4" fillId="0" borderId="16" xfId="0" applyNumberFormat="1" applyFont="1" applyBorder="1" applyAlignment="1" applyProtection="1">
      <alignment horizontal="center"/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2" fontId="3" fillId="0" borderId="0" xfId="0" applyNumberFormat="1" applyFont="1" applyProtection="1"/>
    <xf numFmtId="2" fontId="0" fillId="0" borderId="0" xfId="0" applyNumberFormat="1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1" fontId="0" fillId="0" borderId="18" xfId="0" applyNumberFormat="1" applyBorder="1" applyAlignment="1" applyProtection="1">
      <alignment horizontal="center"/>
    </xf>
    <xf numFmtId="1" fontId="4" fillId="0" borderId="17" xfId="0" applyNumberFormat="1" applyFont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31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  <protection locked="0" hidden="0"/>
    </dxf>
    <dxf>
      <border outline="0">
        <top style="dotted">
          <color rgb="FFFF0000"/>
        </top>
        <bottom style="dotted">
          <color rgb="FFFF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  <protection locked="0" hidden="0"/>
    </dxf>
    <dxf>
      <border outline="0">
        <bottom style="dotted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0"/>
    </dxf>
    <dxf>
      <numFmt numFmtId="1" formatCode="0"/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protection locked="1" hidden="1"/>
    </dxf>
    <dxf>
      <numFmt numFmtId="30" formatCode="@"/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protection locked="1" hidden="1"/>
    </dxf>
    <dxf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00"/>
      <alignment horizontal="center" vertical="bottom" textRotation="0" wrapText="0" indent="0" justifyLastLine="0" shrinkToFit="0" readingOrder="0"/>
      <border diagonalUp="0" diagonalDown="0">
        <left style="hair">
          <color rgb="FFFF0000"/>
        </left>
        <right style="hair">
          <color rgb="FFFF0000"/>
        </right>
        <top style="hair">
          <color rgb="FFFF0000"/>
        </top>
        <bottom style="hair">
          <color rgb="FFFF0000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00"/>
      <alignment horizontal="center" vertical="bottom" textRotation="0" wrapText="0" indent="0" justifyLastLine="0" shrinkToFit="0" readingOrder="0"/>
      <border diagonalUp="0" diagonalDown="0">
        <left style="hair">
          <color rgb="FFFF0000"/>
        </left>
        <right style="hair">
          <color rgb="FFFF0000"/>
        </right>
        <top style="hair">
          <color rgb="FFFF0000"/>
        </top>
        <bottom style="hair">
          <color rgb="FFFF0000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textRotation="0" indent="0" justifyLastLine="0" shrinkToFit="0" readingOrder="0"/>
      <border diagonalUp="0" diagonalDown="0">
        <left style="hair">
          <color rgb="FFFF0000"/>
        </left>
        <right style="hair">
          <color rgb="FFFF0000"/>
        </right>
        <top style="hair">
          <color rgb="FFFF0000"/>
        </top>
        <bottom style="hair">
          <color rgb="FFFF0000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border diagonalUp="0" diagonalDown="0">
        <left style="hair">
          <color rgb="FFFF0000"/>
        </left>
        <right style="hair">
          <color rgb="FFFF0000"/>
        </right>
        <top style="hair">
          <color rgb="FFFF0000"/>
        </top>
        <bottom style="hair">
          <color rgb="FFFF0000"/>
        </bottom>
      </border>
      <protection locked="0" hidden="0"/>
    </dxf>
    <dxf>
      <border outline="0">
        <bottom style="hair">
          <color rgb="FFFF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6DCDB35-DD26-4AA9-86B2-E980B7915636}" name="Tabela2" displayName="Tabela2" ref="A1:D31" totalsRowShown="0" dataDxfId="30" tableBorderDxfId="29">
  <tableColumns count="4">
    <tableColumn id="1" xr3:uid="{736B6BA2-B943-4CC1-8EF2-ABDC1B01F74F}" name="ISSN da publicação" dataDxfId="28"/>
    <tableColumn id="2" xr3:uid="{6F3C41D1-A3D5-43FA-8E3E-BC7B4823414B}" name="Quantidade_x000a_de artigos" dataDxfId="27"/>
    <tableColumn id="3" xr3:uid="{0C378E1E-90A1-498C-8E98-6E40FFA4E1EF}" name="Fator de Impacto_x000a_(JCR)" dataDxfId="26"/>
    <tableColumn id="4" xr3:uid="{372455E2-C08C-4A8C-8CA8-7815A188094D}" name="CiteScore_x000a_(Scopus)" dataDxfId="25"/>
  </tableColumns>
  <tableStyleInfo name="TableStyleLight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A615E82-FC03-4890-878B-CC0172734048}" name="Tabela5" displayName="Tabela5" ref="E1:F31" totalsRowShown="0" headerRowDxfId="24" dataDxfId="23">
  <tableColumns count="2">
    <tableColumn id="1" xr3:uid="{EC1F7DFA-CDD1-4A9B-BF3B-FF200794C897}" name="Melhor Enquadramento" dataDxfId="22">
      <calculatedColumnFormula>IF(P2=0, "Sem enquadramento",CONCATENATE("Faixa ",P2))</calculatedColumnFormula>
    </tableColumn>
    <tableColumn id="2" xr3:uid="{CA27B26A-436F-499A-B825-D405AB58EBA2}" name="Bônus" dataDxfId="21">
      <calculatedColumnFormula>B2*IF(P2=0,0,IF(P2=1,2,IF(P2=2,3,IF(P2=3,5))))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538CE8D-8523-4E4E-8B08-FFCB05C6C967}" name="Tabela7" displayName="Tabela7" ref="B1:D6" totalsRowShown="0" headerRowDxfId="20" dataDxfId="19" tableBorderDxfId="18">
  <tableColumns count="3">
    <tableColumn id="1" xr3:uid="{235B61D9-1752-4D08-BF60-C96FD0425996}" name="Quantidade de produtos" dataDxfId="17"/>
    <tableColumn id="2" xr3:uid="{418409E1-D11C-4FB3-BB8E-524172AB0B98}" name="Com alunos do PPGT" dataDxfId="16"/>
    <tableColumn id="3" xr3:uid="{426F0C3F-7E5D-40D9-B8AE-57AEC58A9A07}" name="Com outros docentes do PPGT" dataDxfId="15"/>
  </tableColumns>
  <tableStyleInfo name="TableStyleLight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E6C0590-92D6-41E9-A92D-3B05A34B7552}" name="Tabela8" displayName="Tabela8" ref="B1:D4" totalsRowShown="0" headerRowDxfId="14" dataDxfId="13">
  <tableColumns count="3">
    <tableColumn id="1" xr3:uid="{436FC800-F1E3-41B7-8AEB-C33D3E8DEDD3}" name="Quantidade de projetos_x000a_sem internacionalização _x000a_ou interdisciplinaridade." dataDxfId="12"/>
    <tableColumn id="2" xr3:uid="{886CD2EA-272F-4B30-B520-63B4139A5E8F}" name="Quantidade de Projetos _x000a_com características _x000a_de internacionalização?" dataDxfId="11"/>
    <tableColumn id="3" xr3:uid="{0FBAEEBE-DDF6-441A-9001-F6B3E625B343}" name="Quantidade de Projetos com características _x000a_de interdisciplinaridade?" dataDxfId="10"/>
  </tableColumns>
  <tableStyleInfo name="TableStyleLight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99C5969-88AA-4FCC-89AE-1A20E2E44FA4}" name="Tabela9" displayName="Tabela9" ref="B4:B9" totalsRowShown="0" headerRowDxfId="9" dataDxfId="8" tableBorderDxfId="7">
  <tableColumns count="1">
    <tableColumn id="1" xr3:uid="{E0D5C431-8F25-47F8-9309-26AF8DF59D29}" name="Quantidade de Orientações Concluídas no PPGT" dataDxfId="6"/>
  </tableColumns>
  <tableStyleInfo name="TableStyleLight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8CB74C8-F0D1-45BF-8A93-B3640D886627}" name="Tabela10" displayName="Tabela10" ref="A1:D6" totalsRowShown="0" headerRowDxfId="5" dataDxfId="4">
  <tableColumns count="4">
    <tableColumn id="1" xr3:uid="{23670630-1540-408E-A62D-163ACD179C7D}" name="Atividades" dataDxfId="3"/>
    <tableColumn id="2" xr3:uid="{00CD1162-B4F2-4D21-BFE0-85775EFCCF59}" name="Pontos" dataDxfId="2"/>
    <tableColumn id="4" xr3:uid="{03983BFC-293F-4B3E-9DBF-99DC3D9BD99A}" name="Limites de Pontos" dataDxfId="1"/>
    <tableColumn id="5" xr3:uid="{E8C88806-400D-4E55-821C-76B5FF0E2925}" name="Pesos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6DADB-8A3D-45C9-8431-14A25DDBC5FD}">
  <sheetPr>
    <pageSetUpPr fitToPage="1"/>
  </sheetPr>
  <dimension ref="A1:P31"/>
  <sheetViews>
    <sheetView workbookViewId="0">
      <selection activeCell="A2" sqref="A2"/>
    </sheetView>
  </sheetViews>
  <sheetFormatPr defaultRowHeight="15" x14ac:dyDescent="0.25"/>
  <cols>
    <col min="1" max="1" width="18.7109375" bestFit="1" customWidth="1"/>
    <col min="2" max="2" width="12.140625" style="1" bestFit="1" customWidth="1"/>
    <col min="3" max="3" width="16.7109375" style="1" bestFit="1" customWidth="1"/>
    <col min="4" max="4" width="9.140625" style="1"/>
    <col min="5" max="5" width="24.28515625" style="1" customWidth="1"/>
    <col min="6" max="6" width="8.5703125" style="1" customWidth="1"/>
    <col min="9" max="9" width="4.5703125" bestFit="1" customWidth="1"/>
    <col min="10" max="10" width="4.85546875" bestFit="1" customWidth="1"/>
    <col min="11" max="11" width="4.5703125" bestFit="1" customWidth="1"/>
    <col min="12" max="12" width="4.85546875" bestFit="1" customWidth="1"/>
    <col min="14" max="16" width="9.140625" style="22" hidden="1" customWidth="1"/>
  </cols>
  <sheetData>
    <row r="1" spans="1:16" s="3" customFormat="1" ht="45" x14ac:dyDescent="0.25">
      <c r="A1" s="10" t="s">
        <v>26</v>
      </c>
      <c r="B1" s="11" t="s">
        <v>70</v>
      </c>
      <c r="C1" s="11" t="s">
        <v>27</v>
      </c>
      <c r="D1" s="11" t="s">
        <v>28</v>
      </c>
      <c r="E1" s="2" t="s">
        <v>29</v>
      </c>
      <c r="F1" s="2" t="s">
        <v>52</v>
      </c>
      <c r="H1" s="16"/>
      <c r="I1" s="76" t="s">
        <v>35</v>
      </c>
      <c r="J1" s="75"/>
      <c r="K1" s="74" t="s">
        <v>36</v>
      </c>
      <c r="L1" s="75"/>
      <c r="M1" s="77" t="s">
        <v>51</v>
      </c>
      <c r="N1" s="16" t="s">
        <v>37</v>
      </c>
      <c r="O1" s="16" t="s">
        <v>38</v>
      </c>
      <c r="P1" s="16" t="s">
        <v>39</v>
      </c>
    </row>
    <row r="2" spans="1:16" x14ac:dyDescent="0.25">
      <c r="A2" s="31"/>
      <c r="B2" s="32"/>
      <c r="C2" s="33"/>
      <c r="D2" s="34"/>
      <c r="E2" s="40" t="str">
        <f>IF(P2=0, "Sem enquadramento",CONCATENATE("Faixa ",P2))</f>
        <v>Sem enquadramento</v>
      </c>
      <c r="F2" s="41">
        <f t="shared" ref="F2:F11" si="0">B2*IF(P2=0,0,IF(P2=1,2,IF(P2=2,3,IF(P2=3,5))))</f>
        <v>0</v>
      </c>
      <c r="H2" s="17"/>
      <c r="I2" s="18" t="s">
        <v>30</v>
      </c>
      <c r="J2" s="19" t="s">
        <v>31</v>
      </c>
      <c r="K2" s="20" t="s">
        <v>30</v>
      </c>
      <c r="L2" s="19" t="s">
        <v>31</v>
      </c>
      <c r="M2" s="78"/>
      <c r="N2" s="24">
        <f>IF(ISNUMBER(C2),IF(C2&lt;I3,0,IF(AND(C2&gt;=I3,C2&lt;J3),1,IF(AND(C2&gt;=I4,C2&lt;J4),2,IF(C2&gt;=I5,3)))), 0)</f>
        <v>0</v>
      </c>
      <c r="O2" s="24">
        <f>IF(ISNUMBER(D2),IF(D2&lt;K3,0,IF(AND(D2&gt;=K3,D2&lt;L3),1,IF(AND(D2&gt;=K4,D2&lt;L4),2,IF(D2&gt;=L5,3)))), 0)</f>
        <v>0</v>
      </c>
      <c r="P2" s="24">
        <f>MAX(N2:O2)</f>
        <v>0</v>
      </c>
    </row>
    <row r="3" spans="1:16" x14ac:dyDescent="0.25">
      <c r="A3" s="31"/>
      <c r="B3" s="32"/>
      <c r="C3" s="33"/>
      <c r="D3" s="34"/>
      <c r="E3" s="42" t="str">
        <f t="shared" ref="E3:E11" si="1">IF(P3=0, "Sem enquadramento",CONCATENATE("Faixa ",P3))</f>
        <v>Sem enquadramento</v>
      </c>
      <c r="F3" s="43">
        <f t="shared" si="0"/>
        <v>0</v>
      </c>
      <c r="H3" s="21" t="s">
        <v>32</v>
      </c>
      <c r="I3" s="25">
        <v>1</v>
      </c>
      <c r="J3" s="26">
        <v>3</v>
      </c>
      <c r="K3" s="27">
        <v>2</v>
      </c>
      <c r="L3" s="26">
        <v>6</v>
      </c>
      <c r="M3" s="28">
        <v>2</v>
      </c>
      <c r="N3" s="24">
        <f>IF(ISNUMBER(C3),IF(C3&lt;I3,0,IF(AND(C3&gt;=I3,C3&lt;J3),1,IF(AND(C3&gt;=I4,C3&lt;J4),2,IF(C3&gt;=I5,3)))),0)</f>
        <v>0</v>
      </c>
      <c r="O3" s="24">
        <f>IF(ISNUMBER(D3),IF(D3&lt;K3,0,IF(AND(D3&gt;=K3,D3&lt;L3),1,IF(AND(D3&gt;=K4,D3&lt;L4),2,IF(D3&gt;=L5,3)))), 0)</f>
        <v>0</v>
      </c>
      <c r="P3" s="24">
        <f t="shared" ref="P3:P31" si="2">MAX(N3:O3)</f>
        <v>0</v>
      </c>
    </row>
    <row r="4" spans="1:16" x14ac:dyDescent="0.25">
      <c r="A4" s="31"/>
      <c r="B4" s="32"/>
      <c r="C4" s="33"/>
      <c r="D4" s="34"/>
      <c r="E4" s="40" t="str">
        <f t="shared" si="1"/>
        <v>Sem enquadramento</v>
      </c>
      <c r="F4" s="41">
        <f t="shared" si="0"/>
        <v>0</v>
      </c>
      <c r="H4" s="21" t="s">
        <v>33</v>
      </c>
      <c r="I4" s="25">
        <f>J3</f>
        <v>3</v>
      </c>
      <c r="J4" s="26">
        <v>5</v>
      </c>
      <c r="K4" s="27">
        <f>L3</f>
        <v>6</v>
      </c>
      <c r="L4" s="26">
        <v>10</v>
      </c>
      <c r="M4" s="28">
        <v>3</v>
      </c>
      <c r="N4" s="24">
        <f>IF(ISNUMBER(C4),IF(C4&lt;I3,0,IF(AND(C4&gt;=I3,C4&lt;J3),1,IF(AND(C4&gt;=I4,C4&lt;J4),2,IF(C4&gt;=I5,3)))),0)</f>
        <v>0</v>
      </c>
      <c r="O4" s="24">
        <f>IF(ISNUMBER(D4),IF(D4&lt;K3,0,IF(AND(D4&gt;=K3,D4&lt;L3),1,IF(AND(D4&gt;=K4,D4&lt;L4),2,IF(D4&gt;=L5,3)))), 0)</f>
        <v>0</v>
      </c>
      <c r="P4" s="24">
        <f t="shared" si="2"/>
        <v>0</v>
      </c>
    </row>
    <row r="5" spans="1:16" x14ac:dyDescent="0.25">
      <c r="A5" s="31"/>
      <c r="B5" s="32"/>
      <c r="C5" s="33"/>
      <c r="D5" s="34"/>
      <c r="E5" s="42" t="str">
        <f t="shared" si="1"/>
        <v>Sem enquadramento</v>
      </c>
      <c r="F5" s="43">
        <f t="shared" si="0"/>
        <v>0</v>
      </c>
      <c r="H5" s="21" t="s">
        <v>34</v>
      </c>
      <c r="I5" s="25">
        <f>J4</f>
        <v>5</v>
      </c>
      <c r="J5" s="29"/>
      <c r="K5" s="30">
        <f>L4</f>
        <v>10</v>
      </c>
      <c r="L5" s="26"/>
      <c r="M5" s="28">
        <v>5</v>
      </c>
      <c r="N5" s="24">
        <f>IF(ISNUMBER(C5),IF(C5&lt;I3,0,IF(AND(C5&gt;=I3,C5&lt;J3),1,IF(AND(C5&gt;=I4,C5&lt;J4),2,IF(C5&gt;=I5,3)))),0)</f>
        <v>0</v>
      </c>
      <c r="O5" s="24">
        <f>IF(ISNUMBER(D5),IF(D5&lt;K3,0,IF(AND(D5&gt;=K3,D5&lt;L3),1,IF(AND(D5&gt;=K4,D5&lt;L4),2,IF(D5&gt;=L5,3)))), 0)</f>
        <v>0</v>
      </c>
      <c r="P5" s="24">
        <f t="shared" si="2"/>
        <v>0</v>
      </c>
    </row>
    <row r="6" spans="1:16" x14ac:dyDescent="0.25">
      <c r="A6" s="31"/>
      <c r="B6" s="32"/>
      <c r="C6" s="33"/>
      <c r="D6" s="34"/>
      <c r="E6" s="40" t="str">
        <f t="shared" si="1"/>
        <v>Sem enquadramento</v>
      </c>
      <c r="F6" s="41">
        <f t="shared" si="0"/>
        <v>0</v>
      </c>
      <c r="H6" s="5"/>
      <c r="I6" s="6"/>
      <c r="J6" s="6"/>
      <c r="K6" s="6"/>
      <c r="L6" s="6"/>
      <c r="N6" s="24">
        <f>IF(ISNUMBER(C6),IF(C6&lt;I3,0,IF(AND(C6&gt;=I3,C6&lt;J3),1,IF(AND(C6&gt;=I4,C6&lt;J4),2,IF(C6&gt;=I5,3)))),0)</f>
        <v>0</v>
      </c>
      <c r="O6" s="24">
        <f>IF(ISNUMBER(D6),IF(D6&lt;K3,0,IF(AND(D6&gt;=K3,D6&lt;L3),1,IF(AND(D6&gt;=K4,D6&lt;L4),2,IF(D6&gt;=L5,3)))), 0)</f>
        <v>0</v>
      </c>
      <c r="P6" s="24">
        <f t="shared" si="2"/>
        <v>0</v>
      </c>
    </row>
    <row r="7" spans="1:16" x14ac:dyDescent="0.25">
      <c r="A7" s="31"/>
      <c r="B7" s="32"/>
      <c r="C7" s="33"/>
      <c r="D7" s="34"/>
      <c r="E7" s="42" t="str">
        <f t="shared" si="1"/>
        <v>Sem enquadramento</v>
      </c>
      <c r="F7" s="43">
        <f t="shared" si="0"/>
        <v>0</v>
      </c>
      <c r="H7" s="7"/>
      <c r="I7" s="8"/>
      <c r="J7" s="8"/>
      <c r="K7" s="8"/>
      <c r="L7" s="8"/>
      <c r="N7" s="24">
        <f>IF(ISNUMBER(C7),IF(C7&lt;I3,0,IF(AND(C7&gt;=I3,C7&lt;J3),1,IF(AND(C7&gt;=I4,C7&lt;J4),2,IF(C7&gt;=I5,3)))),0)</f>
        <v>0</v>
      </c>
      <c r="O7" s="24">
        <f>IF(ISNUMBER(D7),IF(D7&lt;K3,0,IF(AND(D7&gt;=K3,D7&lt;L3),1,IF(AND(D7&gt;=K4,D7&lt;L4),2,IF(D7&gt;=L5,3)))), 0)</f>
        <v>0</v>
      </c>
      <c r="P7" s="24">
        <f t="shared" si="2"/>
        <v>0</v>
      </c>
    </row>
    <row r="8" spans="1:16" x14ac:dyDescent="0.25">
      <c r="A8" s="35"/>
      <c r="B8" s="32"/>
      <c r="C8" s="33"/>
      <c r="D8" s="34"/>
      <c r="E8" s="40" t="str">
        <f t="shared" si="1"/>
        <v>Sem enquadramento</v>
      </c>
      <c r="F8" s="41">
        <f t="shared" si="0"/>
        <v>0</v>
      </c>
      <c r="N8" s="24">
        <f>IF(ISNUMBER(C8),IF(C8&lt;I3,0,IF(AND(C8&gt;=I3,C8&lt;J3),1,IF(AND(C8&gt;=I4,C8&lt;J4),2,IF(C8&gt;=I5,3)))),0)</f>
        <v>0</v>
      </c>
      <c r="O8" s="24">
        <f>IF(ISNUMBER(D8),IF(D8&lt;K3,0,IF(AND(D8&gt;=K3,D8&lt;L3),1,IF(AND(D8&gt;=K4,D8&lt;L4),2,IF(D8&gt;=L5,3)))), 0)</f>
        <v>0</v>
      </c>
      <c r="P8" s="24">
        <f t="shared" si="2"/>
        <v>0</v>
      </c>
    </row>
    <row r="9" spans="1:16" x14ac:dyDescent="0.25">
      <c r="A9" s="35"/>
      <c r="B9" s="32"/>
      <c r="C9" s="33"/>
      <c r="D9" s="34"/>
      <c r="E9" s="42" t="str">
        <f t="shared" si="1"/>
        <v>Sem enquadramento</v>
      </c>
      <c r="F9" s="43">
        <f t="shared" si="0"/>
        <v>0</v>
      </c>
      <c r="N9" s="24">
        <f>IF(ISNUMBER(C9),IF(C9&lt;I3,0,IF(AND(C9&gt;=I3,C9&lt;J3),1,IF(AND(C9&gt;=I4,C9&lt;J4),2,IF(C9&gt;=I5,3)))),0)</f>
        <v>0</v>
      </c>
      <c r="O9" s="24">
        <f>IF(ISNUMBER(D9),IF(D9&lt;K3,0,IF(AND(D9&gt;=K3,D9&lt;L3),1,IF(AND(D9&gt;=K4,D9&lt;L4),2,IF(D9&gt;=L5,3)))), 0)</f>
        <v>0</v>
      </c>
      <c r="P9" s="24">
        <f t="shared" si="2"/>
        <v>0</v>
      </c>
    </row>
    <row r="10" spans="1:16" x14ac:dyDescent="0.25">
      <c r="A10" s="35"/>
      <c r="B10" s="32"/>
      <c r="C10" s="33"/>
      <c r="D10" s="34"/>
      <c r="E10" s="40" t="str">
        <f t="shared" si="1"/>
        <v>Sem enquadramento</v>
      </c>
      <c r="F10" s="41">
        <f t="shared" si="0"/>
        <v>0</v>
      </c>
      <c r="N10" s="24">
        <f>IF(ISNUMBER(C10),IF(C10&lt;I3,0,IF(AND(C10&gt;=I3,C10&lt;J3),1,IF(AND(C10&gt;=I4,C10&lt;J4),2,IF(C10&gt;=I5,3)))),0)</f>
        <v>0</v>
      </c>
      <c r="O10" s="24">
        <f>IF(ISNUMBER(D10),IF(D10&lt;K3,0,IF(AND(D10&gt;=K3,D10&lt;L3),1,IF(AND(D10&gt;=K4,D10&lt;L4),2,IF(D10&gt;=L5,3)))), 0)</f>
        <v>0</v>
      </c>
      <c r="P10" s="24">
        <f t="shared" si="2"/>
        <v>0</v>
      </c>
    </row>
    <row r="11" spans="1:16" x14ac:dyDescent="0.25">
      <c r="A11" s="36"/>
      <c r="B11" s="37"/>
      <c r="C11" s="38"/>
      <c r="D11" s="39"/>
      <c r="E11" s="42" t="str">
        <f t="shared" si="1"/>
        <v>Sem enquadramento</v>
      </c>
      <c r="F11" s="43">
        <f t="shared" si="0"/>
        <v>0</v>
      </c>
      <c r="N11" s="24">
        <f>IF(ISNUMBER(C11),IF(C11&lt;I3,0,IF(AND(C11&gt;=I3,C11&lt;J3),1,IF(AND(C11&gt;=I4,C11&lt;J4),2,IF(C11&gt;=I5,3)))),0)</f>
        <v>0</v>
      </c>
      <c r="O11" s="24">
        <f>IF(ISNUMBER(D11),IF(D11&lt;K3,0,IF(AND(D11&gt;=K3,D11&lt;L3),1,IF(AND(D11&gt;=K4,D11&lt;L4),2,IF(D11&gt;=L5,3)))), 0)</f>
        <v>0</v>
      </c>
      <c r="P11" s="24">
        <f t="shared" si="2"/>
        <v>0</v>
      </c>
    </row>
    <row r="12" spans="1:16" x14ac:dyDescent="0.25">
      <c r="A12" s="36"/>
      <c r="B12" s="37"/>
      <c r="C12" s="38"/>
      <c r="D12" s="39"/>
      <c r="E12" s="40" t="str">
        <f t="shared" ref="E12:E31" si="3">IF(P12=0, "Sem enquadramento",CONCATENATE("Faixa ",P12))</f>
        <v>Sem enquadramento</v>
      </c>
      <c r="F12" s="41">
        <f t="shared" ref="F12:F31" si="4">B12*IF(P12=0,0,IF(P12=1,2,IF(P12=2,3,IF(P12=3,5))))</f>
        <v>0</v>
      </c>
      <c r="N12" s="24">
        <f>IF(ISNUMBER(C12),IF(C12&lt;I3,0,IF(AND(C12&gt;=I3,C12&lt;J3),1,IF(AND(C12&gt;=I4,C12&lt;J4),2,IF(C12&gt;=I5,3)))), 0)</f>
        <v>0</v>
      </c>
      <c r="O12" s="24">
        <f>IF(ISNUMBER(D12),IF(D12&lt;K3,0,IF(AND(D12&gt;=K3,D12&lt;L3),1,IF(AND(D12&gt;=K4,D12&lt;L4),2,IF(D12&gt;=K5,3)))), 0)</f>
        <v>0</v>
      </c>
      <c r="P12" s="24">
        <f t="shared" si="2"/>
        <v>0</v>
      </c>
    </row>
    <row r="13" spans="1:16" x14ac:dyDescent="0.25">
      <c r="A13" s="36"/>
      <c r="B13" s="37"/>
      <c r="C13" s="38"/>
      <c r="D13" s="39"/>
      <c r="E13" s="42" t="str">
        <f t="shared" si="3"/>
        <v>Sem enquadramento</v>
      </c>
      <c r="F13" s="43">
        <f t="shared" si="4"/>
        <v>0</v>
      </c>
      <c r="N13" s="24">
        <f>IF(ISNUMBER(C13),IF(C13&lt;I3,0,IF(AND(C13&gt;=I3,C13&lt;J3),1,IF(AND(C13&gt;=I4,C13&lt;J4),2,IF(C13&gt;=I5,3)))), 0)</f>
        <v>0</v>
      </c>
      <c r="O13" s="24">
        <f>IF(ISNUMBER(D13),IF(D13&lt;K3,0,IF(AND(D13&gt;=K3,D13&lt;L3),1,IF(AND(D13&gt;=K4,D13&lt;L4),2,IF(D13&gt;=K5,3)))), 0)</f>
        <v>0</v>
      </c>
      <c r="P13" s="24">
        <f t="shared" si="2"/>
        <v>0</v>
      </c>
    </row>
    <row r="14" spans="1:16" x14ac:dyDescent="0.25">
      <c r="A14" s="36"/>
      <c r="B14" s="37"/>
      <c r="C14" s="38"/>
      <c r="D14" s="39"/>
      <c r="E14" s="40" t="str">
        <f t="shared" si="3"/>
        <v>Sem enquadramento</v>
      </c>
      <c r="F14" s="41">
        <f t="shared" si="4"/>
        <v>0</v>
      </c>
      <c r="N14" s="24">
        <f>IF(ISNUMBER(C14),IF(C14&lt;I3,0,IF(AND(C14&gt;=I3,C14&lt;J3),1,IF(AND(C14&gt;=I4,C14&lt;J4),2,IF(C14&gt;=I5,3)))), 0)</f>
        <v>0</v>
      </c>
      <c r="O14" s="24">
        <f>IF(ISNUMBER(D14),IF(D14&lt;K3,0,IF(AND(D14&gt;=K3,D14&lt;L3),1,IF(AND(D14&gt;=K4,D14&lt;L4),2,IF(D14&gt;=K5,3)))), 0)</f>
        <v>0</v>
      </c>
      <c r="P14" s="24">
        <f t="shared" si="2"/>
        <v>0</v>
      </c>
    </row>
    <row r="15" spans="1:16" x14ac:dyDescent="0.25">
      <c r="A15" s="36"/>
      <c r="B15" s="37"/>
      <c r="C15" s="38"/>
      <c r="D15" s="39"/>
      <c r="E15" s="42" t="str">
        <f t="shared" si="3"/>
        <v>Sem enquadramento</v>
      </c>
      <c r="F15" s="43">
        <f t="shared" si="4"/>
        <v>0</v>
      </c>
      <c r="N15" s="24">
        <f>IF(ISNUMBER(C15),IF(C15&lt;I3,0,IF(AND(C15&gt;=I3,C15&lt;J3),1,IF(AND(C15&gt;=I4,C15&lt;J4),2,IF(C15&gt;=I5,3)))), 0)</f>
        <v>0</v>
      </c>
      <c r="O15" s="24">
        <f>IF(ISNUMBER(D15),IF(D15&lt;K3,0,IF(AND(D15&gt;=K3,D15&lt;L3),1,IF(AND(D15&gt;=K4,D15&lt;L4),2,IF(D15&gt;=K5,3)))), 0)</f>
        <v>0</v>
      </c>
      <c r="P15" s="24">
        <f t="shared" si="2"/>
        <v>0</v>
      </c>
    </row>
    <row r="16" spans="1:16" x14ac:dyDescent="0.25">
      <c r="A16" s="36"/>
      <c r="B16" s="37"/>
      <c r="C16" s="38"/>
      <c r="D16" s="39"/>
      <c r="E16" s="40" t="str">
        <f t="shared" si="3"/>
        <v>Sem enquadramento</v>
      </c>
      <c r="F16" s="41">
        <f t="shared" si="4"/>
        <v>0</v>
      </c>
      <c r="N16" s="24">
        <f>IF(ISNUMBER(C16),IF(C16&lt;I3,0,IF(AND(C16&gt;=I3,C16&lt;J3),1,IF(AND(C16&gt;=I4,C16&lt;J4),2,IF(C16&gt;=I5,3)))), 0)</f>
        <v>0</v>
      </c>
      <c r="O16" s="24">
        <f>IF(ISNUMBER(D16),IF(D16&lt;K3,0,IF(AND(D16&gt;=K3,D16&lt;L3),1,IF(AND(D16&gt;=K4,D16&lt;L4),2,IF(D16&gt;=K5,3)))), 0)</f>
        <v>0</v>
      </c>
      <c r="P16" s="24">
        <f t="shared" si="2"/>
        <v>0</v>
      </c>
    </row>
    <row r="17" spans="1:16" x14ac:dyDescent="0.25">
      <c r="A17" s="36"/>
      <c r="B17" s="37"/>
      <c r="C17" s="38"/>
      <c r="D17" s="39"/>
      <c r="E17" s="42" t="str">
        <f t="shared" si="3"/>
        <v>Sem enquadramento</v>
      </c>
      <c r="F17" s="43">
        <f t="shared" si="4"/>
        <v>0</v>
      </c>
      <c r="N17" s="24">
        <f>IF(ISNUMBER(C17),IF(C17&lt;I3,0,IF(AND(C17&gt;=I3,C17&lt;J3),1,IF(AND(C17&gt;=I4,C17&lt;J4),2,IF(C17&gt;=I5,3)))), 0)</f>
        <v>0</v>
      </c>
      <c r="O17" s="24">
        <f>IF(ISNUMBER(D17),IF(D17&lt;K3,0,IF(AND(D17&gt;=K3,D17&lt;L3),1,IF(AND(D17&gt;=K4,D17&lt;L4),2,IF(D17&gt;=K5,3)))), 0)</f>
        <v>0</v>
      </c>
      <c r="P17" s="24">
        <f t="shared" si="2"/>
        <v>0</v>
      </c>
    </row>
    <row r="18" spans="1:16" x14ac:dyDescent="0.25">
      <c r="A18" s="36"/>
      <c r="B18" s="37"/>
      <c r="C18" s="38"/>
      <c r="D18" s="39"/>
      <c r="E18" s="40" t="str">
        <f t="shared" si="3"/>
        <v>Sem enquadramento</v>
      </c>
      <c r="F18" s="41">
        <f t="shared" si="4"/>
        <v>0</v>
      </c>
      <c r="N18" s="24">
        <f>IF(ISNUMBER(C18),IF(C18&lt;I3,0,IF(AND(C18&gt;=I3,C18&lt;J3),1,IF(AND(C18&gt;=I4,C18&lt;J4),2,IF(C18&gt;=I5,3)))), 0)</f>
        <v>0</v>
      </c>
      <c r="O18" s="24">
        <f>IF(ISNUMBER(D18),IF(D18&lt;K3,0,IF(AND(D18&gt;=K3,D18&lt;L3),1,IF(AND(D18&gt;=K4,D18&lt;L4),2,IF(D18&gt;=K5,3)))), 0)</f>
        <v>0</v>
      </c>
      <c r="P18" s="24">
        <f t="shared" si="2"/>
        <v>0</v>
      </c>
    </row>
    <row r="19" spans="1:16" x14ac:dyDescent="0.25">
      <c r="A19" s="36"/>
      <c r="B19" s="37"/>
      <c r="C19" s="38"/>
      <c r="D19" s="39"/>
      <c r="E19" s="42" t="str">
        <f t="shared" si="3"/>
        <v>Sem enquadramento</v>
      </c>
      <c r="F19" s="43">
        <f t="shared" si="4"/>
        <v>0</v>
      </c>
      <c r="N19" s="24">
        <f>IF(ISNUMBER(C19),IF(C19&lt;I3,0,IF(AND(C19&gt;=I3,C19&lt;J3),1,IF(AND(C19&gt;=I4,C19&lt;J4),2,IF(C19&gt;=I5,3)))), 0)</f>
        <v>0</v>
      </c>
      <c r="O19" s="24">
        <f>IF(ISNUMBER(D19),IF(D19&lt;K3,0,IF(AND(D19&gt;=K3,D19&lt;L3),1,IF(AND(D19&gt;=K4,D19&lt;L4),2,IF(D19&gt;=K5,3)))), 0)</f>
        <v>0</v>
      </c>
      <c r="P19" s="24">
        <f t="shared" si="2"/>
        <v>0</v>
      </c>
    </row>
    <row r="20" spans="1:16" x14ac:dyDescent="0.25">
      <c r="A20" s="36"/>
      <c r="B20" s="37"/>
      <c r="C20" s="38"/>
      <c r="D20" s="39"/>
      <c r="E20" s="40" t="str">
        <f t="shared" si="3"/>
        <v>Sem enquadramento</v>
      </c>
      <c r="F20" s="41">
        <f t="shared" si="4"/>
        <v>0</v>
      </c>
      <c r="N20" s="24">
        <f>IF(ISNUMBER(C20),IF(C20&lt;I3,0,IF(AND(C20&gt;=I3,C20&lt;J3),1,IF(AND(C20&gt;=I4,C20&lt;J4),2,IF(C20&gt;=I5,3)))), 0)</f>
        <v>0</v>
      </c>
      <c r="O20" s="24">
        <f>IF(ISNUMBER(D20),IF(D20&lt;K3,0,IF(AND(D20&gt;=K3,D20&lt;L3),1,IF(AND(D20&gt;=K4,D20&lt;L4),2,IF(D20&gt;=K5,3)))), 0)</f>
        <v>0</v>
      </c>
      <c r="P20" s="24">
        <f t="shared" si="2"/>
        <v>0</v>
      </c>
    </row>
    <row r="21" spans="1:16" x14ac:dyDescent="0.25">
      <c r="A21" s="36"/>
      <c r="B21" s="37"/>
      <c r="C21" s="38"/>
      <c r="D21" s="39"/>
      <c r="E21" s="42" t="str">
        <f t="shared" si="3"/>
        <v>Sem enquadramento</v>
      </c>
      <c r="F21" s="43">
        <f t="shared" si="4"/>
        <v>0</v>
      </c>
      <c r="N21" s="24">
        <f>IF(ISNUMBER(C21),IF(C21&lt;I3,0,IF(AND(C21&gt;=I3,C21&lt;J3),1,IF(AND(C21&gt;=I4,C21&lt;J4),2,IF(C21&gt;=I5,3)))), 0)</f>
        <v>0</v>
      </c>
      <c r="O21" s="24">
        <f>IF(ISNUMBER(D21),IF(D21&lt;K3,0,IF(AND(D21&gt;=K3,D21&lt;L3),1,IF(AND(D21&gt;=K4,D21&lt;L4),2,IF(D21&gt;=K5,3)))), 0)</f>
        <v>0</v>
      </c>
      <c r="P21" s="24">
        <f t="shared" si="2"/>
        <v>0</v>
      </c>
    </row>
    <row r="22" spans="1:16" x14ac:dyDescent="0.25">
      <c r="A22" s="36"/>
      <c r="B22" s="37"/>
      <c r="C22" s="38"/>
      <c r="D22" s="39"/>
      <c r="E22" s="40" t="str">
        <f t="shared" si="3"/>
        <v>Sem enquadramento</v>
      </c>
      <c r="F22" s="41">
        <f t="shared" si="4"/>
        <v>0</v>
      </c>
      <c r="N22" s="24">
        <f>IF(ISNUMBER(C22),IF(C22&lt;I3,0,IF(AND(C22&gt;=I3,C22&lt;J3),1,IF(AND(C22&gt;=I4,C22&lt;J4),2,IF(C22&gt;=I5,3)))), 0)</f>
        <v>0</v>
      </c>
      <c r="O22" s="24">
        <f>IF(ISNUMBER(D22),IF(D22&lt;K3,0,IF(AND(D22&gt;=K3,D22&lt;L3),1,IF(AND(D22&gt;=K4,D22&lt;L4),2,IF(D22&gt;=K5,3)))), 0)</f>
        <v>0</v>
      </c>
      <c r="P22" s="24">
        <f t="shared" si="2"/>
        <v>0</v>
      </c>
    </row>
    <row r="23" spans="1:16" x14ac:dyDescent="0.25">
      <c r="A23" s="36"/>
      <c r="B23" s="37"/>
      <c r="C23" s="38"/>
      <c r="D23" s="39"/>
      <c r="E23" s="42" t="str">
        <f t="shared" si="3"/>
        <v>Sem enquadramento</v>
      </c>
      <c r="F23" s="43">
        <f t="shared" si="4"/>
        <v>0</v>
      </c>
      <c r="N23" s="24">
        <f>IF(ISNUMBER(C23),IF(C23&lt;I3,0,IF(AND(C23&gt;=I3,C23&lt;J3),1,IF(AND(C23&gt;=I4,C23&lt;J4),2,IF(C23&gt;=I5,3)))), 0)</f>
        <v>0</v>
      </c>
      <c r="O23" s="24">
        <f>IF(ISNUMBER(D23),IF(D23&lt;K3,0,IF(AND(D23&gt;=K3,D23&lt;L3),1,IF(AND(D23&gt;=K4,D23&lt;L4),2,IF(D23&gt;=K5,3)))), 0)</f>
        <v>0</v>
      </c>
      <c r="P23" s="24">
        <f t="shared" si="2"/>
        <v>0</v>
      </c>
    </row>
    <row r="24" spans="1:16" x14ac:dyDescent="0.25">
      <c r="A24" s="36"/>
      <c r="B24" s="37"/>
      <c r="C24" s="38"/>
      <c r="D24" s="39"/>
      <c r="E24" s="40" t="str">
        <f t="shared" si="3"/>
        <v>Sem enquadramento</v>
      </c>
      <c r="F24" s="41">
        <f t="shared" si="4"/>
        <v>0</v>
      </c>
      <c r="N24" s="24">
        <f>IF(ISNUMBER(C24),IF(C24&lt;I3,0,IF(AND(C24&gt;=I3,C24&lt;J3),1,IF(AND(C24&gt;=I4,C24&lt;J4),2,IF(C24&gt;=I5,3)))), 0)</f>
        <v>0</v>
      </c>
      <c r="O24" s="24">
        <f>IF(ISNUMBER(D24),IF(D24&lt;K3,0,IF(AND(D24&gt;=K3,D24&lt;L3),1,IF(AND(D24&gt;=K4,D24&lt;L4),2,IF(D24&gt;=K5,3)))), 0)</f>
        <v>0</v>
      </c>
      <c r="P24" s="24">
        <f t="shared" si="2"/>
        <v>0</v>
      </c>
    </row>
    <row r="25" spans="1:16" x14ac:dyDescent="0.25">
      <c r="A25" s="36"/>
      <c r="B25" s="37"/>
      <c r="C25" s="38"/>
      <c r="D25" s="39"/>
      <c r="E25" s="42" t="str">
        <f t="shared" si="3"/>
        <v>Sem enquadramento</v>
      </c>
      <c r="F25" s="43">
        <f t="shared" si="4"/>
        <v>0</v>
      </c>
      <c r="N25" s="24">
        <f>IF(ISNUMBER(C25),IF(C25&lt;I3,0,IF(AND(C25&gt;=I3,C25&lt;J3),1,IF(AND(C25&gt;=I4,C25&lt;J4),2,IF(C25&gt;=I5,3)))), 0)</f>
        <v>0</v>
      </c>
      <c r="O25" s="24">
        <f>IF(ISNUMBER(D25),IF(D25&lt;K3,0,IF(AND(D25&gt;=K3,D25&lt;L3),1,IF(AND(D25&gt;=K4,D25&lt;L4),2,IF(D25&gt;=K5,3)))), 0)</f>
        <v>0</v>
      </c>
      <c r="P25" s="24">
        <f t="shared" si="2"/>
        <v>0</v>
      </c>
    </row>
    <row r="26" spans="1:16" x14ac:dyDescent="0.25">
      <c r="A26" s="36"/>
      <c r="B26" s="37"/>
      <c r="C26" s="38"/>
      <c r="D26" s="39"/>
      <c r="E26" s="40" t="str">
        <f t="shared" si="3"/>
        <v>Sem enquadramento</v>
      </c>
      <c r="F26" s="41">
        <f t="shared" si="4"/>
        <v>0</v>
      </c>
      <c r="N26" s="24">
        <f>IF(ISNUMBER(C26),IF(C26&lt;I3,0,IF(AND(C26&gt;=I3,C26&lt;J3),1,IF(AND(C26&gt;=I4,C26&lt;J4),2,IF(C26&gt;=I5,3)))), 0)</f>
        <v>0</v>
      </c>
      <c r="O26" s="24">
        <f>IF(ISNUMBER(D26),IF(D26&lt;K3,0,IF(AND(D26&gt;=K3,D26&lt;L3),1,IF(AND(D26&gt;=K4,D26&lt;L4),2,IF(D26&gt;=K5,3)))), 0)</f>
        <v>0</v>
      </c>
      <c r="P26" s="24">
        <f t="shared" si="2"/>
        <v>0</v>
      </c>
    </row>
    <row r="27" spans="1:16" x14ac:dyDescent="0.25">
      <c r="A27" s="36"/>
      <c r="B27" s="37"/>
      <c r="C27" s="38"/>
      <c r="D27" s="39"/>
      <c r="E27" s="42" t="str">
        <f t="shared" si="3"/>
        <v>Sem enquadramento</v>
      </c>
      <c r="F27" s="43">
        <f t="shared" si="4"/>
        <v>0</v>
      </c>
      <c r="N27" s="24">
        <f>IF(ISNUMBER(C27),IF(C27&lt;I3,0,IF(AND(C27&gt;=I3,C27&lt;J3),1,IF(AND(C27&gt;=I4,C27&lt;J4),2,IF(C27&gt;=I5,3)))), 0)</f>
        <v>0</v>
      </c>
      <c r="O27" s="24">
        <f>IF(ISNUMBER(D27),IF(D27&lt;K3,0,IF(AND(D27&gt;=K3,D27&lt;L3),1,IF(AND(D27&gt;=K4,D27&lt;L4),2,IF(D27&gt;=K5,3)))), 0)</f>
        <v>0</v>
      </c>
      <c r="P27" s="24">
        <f t="shared" si="2"/>
        <v>0</v>
      </c>
    </row>
    <row r="28" spans="1:16" x14ac:dyDescent="0.25">
      <c r="A28" s="36"/>
      <c r="B28" s="37"/>
      <c r="C28" s="38"/>
      <c r="D28" s="39"/>
      <c r="E28" s="40" t="str">
        <f t="shared" si="3"/>
        <v>Sem enquadramento</v>
      </c>
      <c r="F28" s="41">
        <f t="shared" si="4"/>
        <v>0</v>
      </c>
      <c r="N28" s="24">
        <f>IF(ISNUMBER(C28),IF(C28&lt;I3,0,IF(AND(C28&gt;=I3,C28&lt;J3),1,IF(AND(C28&gt;=I4,C28&lt;J4),2,IF(C28&gt;=I5,3)))), 0)</f>
        <v>0</v>
      </c>
      <c r="O28" s="24">
        <f>IF(ISNUMBER(D28),IF(D28&lt;K3,0,IF(AND(D28&gt;=K3,D28&lt;L3),1,IF(AND(D28&gt;=K4,D28&lt;L4),2,IF(D28&gt;=K5,3)))), 0)</f>
        <v>0</v>
      </c>
      <c r="P28" s="24">
        <f t="shared" si="2"/>
        <v>0</v>
      </c>
    </row>
    <row r="29" spans="1:16" x14ac:dyDescent="0.25">
      <c r="A29" s="36"/>
      <c r="B29" s="37"/>
      <c r="C29" s="38"/>
      <c r="D29" s="39"/>
      <c r="E29" s="42" t="str">
        <f t="shared" si="3"/>
        <v>Sem enquadramento</v>
      </c>
      <c r="F29" s="43">
        <f t="shared" si="4"/>
        <v>0</v>
      </c>
      <c r="N29" s="24">
        <f>IF(ISNUMBER(C29),IF(C29&lt;I3,0,IF(AND(C29&gt;=I3,C29&lt;J3),1,IF(AND(C29&gt;=I4,C29&lt;J4),2,IF(C29&gt;=I5,3)))), 0)</f>
        <v>0</v>
      </c>
      <c r="O29" s="24">
        <f>IF(ISNUMBER(D29),IF(D29&lt;K3,0,IF(AND(D29&gt;=K3,D29&lt;L3),1,IF(AND(D29&gt;=K4,D29&lt;L4),2,IF(D29&gt;=K5,3)))), 0)</f>
        <v>0</v>
      </c>
      <c r="P29" s="24">
        <f t="shared" si="2"/>
        <v>0</v>
      </c>
    </row>
    <row r="30" spans="1:16" x14ac:dyDescent="0.25">
      <c r="A30" s="36"/>
      <c r="B30" s="37"/>
      <c r="C30" s="38"/>
      <c r="D30" s="39"/>
      <c r="E30" s="40" t="str">
        <f t="shared" si="3"/>
        <v>Sem enquadramento</v>
      </c>
      <c r="F30" s="41">
        <f t="shared" si="4"/>
        <v>0</v>
      </c>
      <c r="N30" s="24">
        <f>IF(ISNUMBER(C30),IF(C30&lt;I3,0,IF(AND(C30&gt;=I3,C30&lt;J3),1,IF(AND(C30&gt;=I4,C30&lt;J4),2,IF(C30&gt;=I5,3)))), 0)</f>
        <v>0</v>
      </c>
      <c r="O30" s="24">
        <f>IF(ISNUMBER(D30),IF(D30&lt;K3,0,IF(AND(D30&gt;=K3,D30&lt;L3),1,IF(AND(D30&gt;=K4,D30&lt;L4),2,IF(D30&gt;=K5,3)))), 0)</f>
        <v>0</v>
      </c>
      <c r="P30" s="24">
        <f t="shared" si="2"/>
        <v>0</v>
      </c>
    </row>
    <row r="31" spans="1:16" x14ac:dyDescent="0.25">
      <c r="A31" s="36"/>
      <c r="B31" s="37"/>
      <c r="C31" s="38"/>
      <c r="D31" s="39"/>
      <c r="E31" s="42" t="str">
        <f t="shared" si="3"/>
        <v>Sem enquadramento</v>
      </c>
      <c r="F31" s="43">
        <f t="shared" si="4"/>
        <v>0</v>
      </c>
      <c r="N31" s="24">
        <f>IF(ISNUMBER(C31),IF(C31&lt;I3,0,IF(AND(C31&gt;=I3,C31&lt;J3),1,IF(AND(C31&gt;=I4,C31&lt;J4),2,IF(C31&gt;=I5,3)))), 0)</f>
        <v>0</v>
      </c>
      <c r="O31" s="24">
        <f>IF(ISNUMBER(D31),IF(D31&lt;K3,0,IF(AND(D31&gt;=K3,D31&lt;L3),1,IF(AND(D31&gt;=K4,D31&lt;L4),2,IF(D31&gt;=K5,3)))), 0)</f>
        <v>0</v>
      </c>
      <c r="P31" s="24">
        <f t="shared" si="2"/>
        <v>0</v>
      </c>
    </row>
  </sheetData>
  <sheetProtection algorithmName="SHA-512" hashValue="zxTKyHR45j44cGQqA8FJ5Ld/2eAyP7AO8QSyAG9+TlEqNYX+L1X/ypmowF3E/DFyXN/PCQxlMMOgE5vQW60TRQ==" saltValue="+QEv/sf06+e9UuE8VObLhw==" spinCount="100000" sheet="1" objects="1" scenarios="1" selectLockedCells="1"/>
  <mergeCells count="3">
    <mergeCell ref="K1:L1"/>
    <mergeCell ref="I1:J1"/>
    <mergeCell ref="M1:M2"/>
  </mergeCells>
  <pageMargins left="0.25" right="0.25" top="0.75" bottom="0.75" header="0.3" footer="0.3"/>
  <pageSetup paperSize="9" fitToHeight="0" orientation="landscape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D6266-7057-4F6F-8EA8-4740A0B884C3}">
  <dimension ref="A1:G11"/>
  <sheetViews>
    <sheetView workbookViewId="0">
      <selection activeCell="B3" sqref="B3"/>
    </sheetView>
  </sheetViews>
  <sheetFormatPr defaultRowHeight="15" x14ac:dyDescent="0.25"/>
  <cols>
    <col min="1" max="1" width="28.7109375" bestFit="1" customWidth="1"/>
    <col min="2" max="2" width="20.85546875" style="1" bestFit="1" customWidth="1"/>
    <col min="3" max="3" width="27.85546875" style="1" bestFit="1" customWidth="1"/>
    <col min="4" max="4" width="32" style="1" bestFit="1" customWidth="1"/>
    <col min="5" max="5" width="9.140625" style="1"/>
    <col min="6" max="6" width="26.5703125" style="1" bestFit="1" customWidth="1"/>
  </cols>
  <sheetData>
    <row r="1" spans="1:7" x14ac:dyDescent="0.25">
      <c r="A1" s="50"/>
      <c r="B1" s="47" t="s">
        <v>0</v>
      </c>
      <c r="C1" s="47" t="s">
        <v>71</v>
      </c>
      <c r="D1" s="47" t="s">
        <v>72</v>
      </c>
      <c r="E1" s="45"/>
      <c r="F1" s="47" t="s">
        <v>2</v>
      </c>
    </row>
    <row r="2" spans="1:7" x14ac:dyDescent="0.25">
      <c r="A2" s="46" t="s">
        <v>69</v>
      </c>
      <c r="B2" s="44">
        <f>SUM('Classificação Artigos'!B2:B31)</f>
        <v>0</v>
      </c>
      <c r="C2" s="51"/>
      <c r="D2" s="51"/>
      <c r="E2" s="45"/>
      <c r="F2" s="44">
        <f>B2-(IF(C2&gt;D2,C2,D2))</f>
        <v>0</v>
      </c>
      <c r="G2" t="str">
        <f>IF(F2&lt;0,"Inconsistência","")</f>
        <v/>
      </c>
    </row>
    <row r="3" spans="1:7" x14ac:dyDescent="0.25">
      <c r="A3" s="46" t="s">
        <v>75</v>
      </c>
      <c r="B3" s="51"/>
      <c r="C3" s="51"/>
      <c r="D3" s="51"/>
      <c r="E3" s="45"/>
      <c r="F3" s="44">
        <f>B3-(IF(C3&gt;D3,C3,D3))</f>
        <v>0</v>
      </c>
      <c r="G3" t="str">
        <f t="shared" ref="G3" si="0">IF(F3&lt;0,"Inconsistência","")</f>
        <v/>
      </c>
    </row>
    <row r="4" spans="1:7" x14ac:dyDescent="0.25">
      <c r="A4" s="46"/>
      <c r="B4" s="45"/>
      <c r="C4" s="45"/>
      <c r="D4" s="45"/>
      <c r="E4" s="45"/>
      <c r="F4" s="45"/>
    </row>
    <row r="5" spans="1:7" x14ac:dyDescent="0.25">
      <c r="A5" s="52"/>
      <c r="B5" s="45"/>
      <c r="C5" s="46" t="s">
        <v>6</v>
      </c>
      <c r="D5" s="47" t="s">
        <v>54</v>
      </c>
      <c r="E5" s="45"/>
      <c r="F5" s="45"/>
    </row>
    <row r="6" spans="1:7" x14ac:dyDescent="0.25">
      <c r="A6" s="46" t="s">
        <v>53</v>
      </c>
      <c r="B6" s="48">
        <f>IF(F2&gt;=0,F2+(((B2-COUNTIF('Classificação Artigos'!F2:F31,"&gt;0")+D6)-F2)+(C2*0.3+D2*0.1)),"Inconsistencia")</f>
        <v>0</v>
      </c>
      <c r="C6" s="23">
        <v>1</v>
      </c>
      <c r="D6" s="48">
        <f>SUM('Classificação Artigos'!F2:F31)</f>
        <v>0</v>
      </c>
      <c r="E6" s="45"/>
      <c r="F6" s="45"/>
    </row>
    <row r="7" spans="1:7" x14ac:dyDescent="0.25">
      <c r="A7" s="46" t="s">
        <v>40</v>
      </c>
      <c r="B7" s="48">
        <f>IF(F3&gt;=0,F3+((B3-F3)+(C3*0.3+D3*0.1)),"Inconsistência")</f>
        <v>0</v>
      </c>
      <c r="C7" s="23">
        <v>0.2</v>
      </c>
      <c r="D7" s="45"/>
      <c r="E7" s="45"/>
      <c r="F7" s="45"/>
    </row>
    <row r="8" spans="1:7" x14ac:dyDescent="0.25">
      <c r="A8" s="46"/>
      <c r="B8" s="49"/>
      <c r="C8" s="50"/>
      <c r="D8" s="45"/>
      <c r="E8" s="45"/>
      <c r="F8" s="45"/>
    </row>
    <row r="9" spans="1:7" x14ac:dyDescent="0.25">
      <c r="A9" s="46"/>
      <c r="B9" s="49"/>
      <c r="C9" s="50"/>
      <c r="D9" s="45"/>
      <c r="E9" s="45"/>
      <c r="F9" s="45"/>
    </row>
    <row r="10" spans="1:7" x14ac:dyDescent="0.25">
      <c r="A10" s="52"/>
      <c r="B10" s="45"/>
      <c r="C10" s="45"/>
      <c r="D10" s="45"/>
      <c r="E10" s="45"/>
      <c r="F10" s="45"/>
    </row>
    <row r="11" spans="1:7" x14ac:dyDescent="0.25">
      <c r="A11" s="46" t="s">
        <v>5</v>
      </c>
      <c r="B11" s="48">
        <f>B6*C6+B7*C7</f>
        <v>0</v>
      </c>
      <c r="C11" s="45"/>
      <c r="D11" s="45"/>
      <c r="E11" s="45"/>
      <c r="F11" s="45"/>
    </row>
  </sheetData>
  <sheetProtection algorithmName="SHA-512" hashValue="BjeRjy/ov6b63JT6Rt3OhcMhCbJpyJtlVXTlboRCo5iCZBYjlNo+vRL+e6nxtSUO2H/ktQvcoc0X0VnmRd6TGw==" saltValue="FPQctniiUnDxHT2c1o4Odg==" spinCount="100000" sheet="1" objects="1" scenarios="1" selectLockedCells="1"/>
  <pageMargins left="0.51181102362204722" right="0.51181102362204722" top="0.78740157480314965" bottom="0.78740157480314965" header="0.31496062992125984" footer="0.31496062992125984"/>
  <pageSetup paperSize="9" orientation="landscape" r:id="rId1"/>
  <headerFooter>
    <oddHeader>&amp;LProposta de credenciamento docente</oddHeader>
    <oddFooter>&amp;RProposta elaborada por Prof. André Leon S. Gradvohl, Dr.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2A4F0-8619-4C45-8766-B09EC3E58356}">
  <dimension ref="A1:G10"/>
  <sheetViews>
    <sheetView workbookViewId="0">
      <selection activeCell="B2" sqref="B2"/>
    </sheetView>
  </sheetViews>
  <sheetFormatPr defaultRowHeight="15" x14ac:dyDescent="0.25"/>
  <cols>
    <col min="1" max="1" width="17.5703125" bestFit="1" customWidth="1"/>
    <col min="2" max="2" width="23" style="1" bestFit="1" customWidth="1"/>
    <col min="3" max="3" width="27.85546875" style="1" bestFit="1" customWidth="1"/>
    <col min="4" max="4" width="32" style="1" bestFit="1" customWidth="1"/>
    <col min="5" max="5" width="9.140625" style="1"/>
    <col min="6" max="6" width="26.5703125" style="1" bestFit="1" customWidth="1"/>
  </cols>
  <sheetData>
    <row r="1" spans="1:7" x14ac:dyDescent="0.25">
      <c r="A1" s="50"/>
      <c r="B1" s="47" t="s">
        <v>4</v>
      </c>
      <c r="C1" s="47" t="s">
        <v>71</v>
      </c>
      <c r="D1" s="47" t="s">
        <v>72</v>
      </c>
      <c r="E1" s="47"/>
      <c r="F1" s="47" t="s">
        <v>2</v>
      </c>
    </row>
    <row r="2" spans="1:7" x14ac:dyDescent="0.25">
      <c r="A2" s="46" t="s">
        <v>45</v>
      </c>
      <c r="B2" s="53"/>
      <c r="C2" s="53"/>
      <c r="D2" s="53"/>
      <c r="E2" s="45"/>
      <c r="F2" s="44">
        <f>B2-(IF(C2&gt;D2,C2,D2))</f>
        <v>0</v>
      </c>
      <c r="G2" t="str">
        <f>IF(F2&lt;0,"Inconsistência","")</f>
        <v/>
      </c>
    </row>
    <row r="3" spans="1:7" x14ac:dyDescent="0.25">
      <c r="A3" s="46" t="s">
        <v>46</v>
      </c>
      <c r="B3" s="53"/>
      <c r="C3" s="53"/>
      <c r="D3" s="53"/>
      <c r="E3" s="45"/>
      <c r="F3" s="44">
        <f t="shared" ref="F3" si="0">B3-(IF(C3&gt;D3,C3,D3))</f>
        <v>0</v>
      </c>
      <c r="G3" t="str">
        <f t="shared" ref="G3:G4" si="1">IF(F3&lt;0,"Inconsistência","")</f>
        <v/>
      </c>
    </row>
    <row r="4" spans="1:7" x14ac:dyDescent="0.25">
      <c r="A4" s="46"/>
      <c r="B4" s="45"/>
      <c r="C4" s="45"/>
      <c r="D4" s="45"/>
      <c r="E4" s="45"/>
      <c r="F4" s="45"/>
      <c r="G4" t="str">
        <f t="shared" si="1"/>
        <v/>
      </c>
    </row>
    <row r="5" spans="1:7" x14ac:dyDescent="0.25">
      <c r="A5" s="52"/>
      <c r="B5" s="45"/>
      <c r="C5" s="46" t="s">
        <v>6</v>
      </c>
      <c r="D5" s="45"/>
      <c r="E5" s="45"/>
      <c r="F5" s="45"/>
    </row>
    <row r="6" spans="1:7" x14ac:dyDescent="0.25">
      <c r="A6" s="46" t="s">
        <v>47</v>
      </c>
      <c r="B6" s="44">
        <f>F2+((B2-F2)+(C2*0.3+D2*0.1))</f>
        <v>0</v>
      </c>
      <c r="C6" s="23">
        <v>1</v>
      </c>
      <c r="D6" s="45"/>
      <c r="E6" s="45"/>
      <c r="F6" s="45"/>
    </row>
    <row r="7" spans="1:7" x14ac:dyDescent="0.25">
      <c r="A7" s="46" t="s">
        <v>48</v>
      </c>
      <c r="B7" s="44">
        <f>F3+((B3-F3)+(C3*0.3+D3*0.1))</f>
        <v>0</v>
      </c>
      <c r="C7" s="23">
        <v>1</v>
      </c>
      <c r="D7" s="45"/>
      <c r="E7" s="45"/>
      <c r="F7" s="45"/>
    </row>
    <row r="8" spans="1:7" x14ac:dyDescent="0.25">
      <c r="A8" s="52"/>
      <c r="B8" s="45"/>
      <c r="C8" s="45"/>
      <c r="D8" s="45"/>
      <c r="E8" s="45"/>
      <c r="F8" s="45"/>
    </row>
    <row r="9" spans="1:7" x14ac:dyDescent="0.25">
      <c r="A9" s="52"/>
      <c r="B9" s="45"/>
      <c r="C9" s="45"/>
      <c r="D9" s="45"/>
      <c r="E9" s="45"/>
      <c r="F9" s="45"/>
    </row>
    <row r="10" spans="1:7" x14ac:dyDescent="0.25">
      <c r="A10" s="46" t="s">
        <v>5</v>
      </c>
      <c r="B10" s="48">
        <f>B6*C6+B7*C7</f>
        <v>0</v>
      </c>
      <c r="C10" s="45"/>
      <c r="D10" s="45"/>
      <c r="E10" s="45"/>
      <c r="F10" s="45"/>
    </row>
  </sheetData>
  <sheetProtection algorithmName="SHA-512" hashValue="VuprnozHnBGmarJFA6az5+cDG4WfF2ZW+phkn/cN2OZTkF85ZCXsz3uWEnFyQQ03kFqC8Of1npGnOIW3ww5Zmg==" saltValue="ku5dl6oHyb46t3eHkkLMRA==" spinCount="100000" sheet="1" objects="1" scenarios="1" selectLockedCells="1"/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C4490-2521-454A-AEE6-CF9271D93B8C}">
  <dimension ref="A1:G16"/>
  <sheetViews>
    <sheetView workbookViewId="0">
      <selection activeCell="B2" sqref="B2"/>
    </sheetView>
  </sheetViews>
  <sheetFormatPr defaultRowHeight="15" x14ac:dyDescent="0.25"/>
  <cols>
    <col min="1" max="1" width="20.140625" bestFit="1" customWidth="1"/>
    <col min="2" max="2" width="24.7109375" style="1" customWidth="1"/>
    <col min="3" max="3" width="29.42578125" style="1" customWidth="1"/>
    <col min="4" max="4" width="33.42578125" style="1" customWidth="1"/>
    <col min="5" max="5" width="9.140625" style="1"/>
    <col min="6" max="6" width="26.5703125" style="1" bestFit="1" customWidth="1"/>
  </cols>
  <sheetData>
    <row r="1" spans="1:7" x14ac:dyDescent="0.25">
      <c r="A1" s="50"/>
      <c r="B1" s="54" t="s">
        <v>4</v>
      </c>
      <c r="C1" s="54" t="s">
        <v>71</v>
      </c>
      <c r="D1" s="54" t="s">
        <v>72</v>
      </c>
      <c r="E1" s="45"/>
      <c r="F1" s="47" t="s">
        <v>2</v>
      </c>
    </row>
    <row r="2" spans="1:7" x14ac:dyDescent="0.25">
      <c r="A2" s="46" t="s">
        <v>41</v>
      </c>
      <c r="B2" s="56"/>
      <c r="C2" s="56"/>
      <c r="D2" s="56"/>
      <c r="E2" s="45"/>
      <c r="F2" s="44">
        <f>B2-(IF(C2&gt;D2,C2,D2))</f>
        <v>0</v>
      </c>
      <c r="G2" t="str">
        <f>IF(F2&lt;0,"Inconsistência","")</f>
        <v/>
      </c>
    </row>
    <row r="3" spans="1:7" x14ac:dyDescent="0.25">
      <c r="A3" s="46" t="s">
        <v>42</v>
      </c>
      <c r="B3" s="56"/>
      <c r="C3" s="56"/>
      <c r="D3" s="56"/>
      <c r="E3" s="45"/>
      <c r="F3" s="44">
        <f>B3-(IF(C3&gt;D3,C3,D3))</f>
        <v>0</v>
      </c>
    </row>
    <row r="4" spans="1:7" x14ac:dyDescent="0.25">
      <c r="A4" s="46" t="s">
        <v>59</v>
      </c>
      <c r="B4" s="56"/>
      <c r="C4" s="56"/>
      <c r="D4" s="56"/>
      <c r="E4" s="45"/>
      <c r="F4" s="44">
        <f>B4-(IF(C4&gt;D4,C4,D4))</f>
        <v>0</v>
      </c>
      <c r="G4" t="str">
        <f t="shared" ref="G4:G8" si="0">IF(F4&lt;0,"Inconsistência","")</f>
        <v/>
      </c>
    </row>
    <row r="5" spans="1:7" x14ac:dyDescent="0.25">
      <c r="A5" s="46" t="s">
        <v>60</v>
      </c>
      <c r="B5" s="56"/>
      <c r="C5" s="56"/>
      <c r="D5" s="56"/>
      <c r="E5" s="45"/>
      <c r="F5" s="44">
        <f>B5-(IF(C5&gt;D5,C5,D5))</f>
        <v>0</v>
      </c>
      <c r="G5" t="str">
        <f t="shared" si="0"/>
        <v/>
      </c>
    </row>
    <row r="6" spans="1:7" x14ac:dyDescent="0.25">
      <c r="A6" s="46" t="s">
        <v>77</v>
      </c>
      <c r="B6" s="56"/>
      <c r="C6" s="56"/>
      <c r="D6" s="56"/>
      <c r="E6" s="45"/>
      <c r="F6" s="44">
        <f>B6-(IF(C6&gt;D6,C6,D6))</f>
        <v>0</v>
      </c>
      <c r="G6" t="str">
        <f t="shared" si="0"/>
        <v/>
      </c>
    </row>
    <row r="7" spans="1:7" x14ac:dyDescent="0.25">
      <c r="A7" s="46"/>
      <c r="B7" s="55"/>
      <c r="C7" s="55"/>
      <c r="D7" s="55"/>
      <c r="E7" s="45"/>
      <c r="F7" s="45"/>
      <c r="G7" t="str">
        <f t="shared" si="0"/>
        <v/>
      </c>
    </row>
    <row r="8" spans="1:7" x14ac:dyDescent="0.25">
      <c r="A8" s="46"/>
      <c r="B8" s="45"/>
      <c r="C8" s="45"/>
      <c r="D8" s="45"/>
      <c r="E8" s="45"/>
      <c r="F8" s="45"/>
      <c r="G8" t="str">
        <f t="shared" si="0"/>
        <v/>
      </c>
    </row>
    <row r="9" spans="1:7" x14ac:dyDescent="0.25">
      <c r="A9" s="52"/>
      <c r="B9" s="45"/>
      <c r="C9" s="46" t="s">
        <v>6</v>
      </c>
      <c r="D9" s="45"/>
      <c r="E9" s="45"/>
      <c r="F9" s="45"/>
    </row>
    <row r="10" spans="1:7" x14ac:dyDescent="0.25">
      <c r="A10" s="46" t="s">
        <v>43</v>
      </c>
      <c r="B10" s="48">
        <f>F2+((B2-F2)+(C2*0.3+D2*0.1))</f>
        <v>0</v>
      </c>
      <c r="C10" s="23">
        <v>1</v>
      </c>
      <c r="D10" s="45"/>
      <c r="E10" s="45"/>
      <c r="F10" s="45"/>
    </row>
    <row r="11" spans="1:7" x14ac:dyDescent="0.25">
      <c r="A11" s="46" t="s">
        <v>44</v>
      </c>
      <c r="B11" s="48">
        <f>F3+((B3-F3)+(C3*0.3+D3*0.1))</f>
        <v>0</v>
      </c>
      <c r="C11" s="23">
        <v>1</v>
      </c>
      <c r="D11" s="45"/>
      <c r="E11" s="45"/>
      <c r="F11" s="45"/>
    </row>
    <row r="12" spans="1:7" x14ac:dyDescent="0.25">
      <c r="A12" s="46" t="s">
        <v>7</v>
      </c>
      <c r="B12" s="48">
        <f>F4+((B4-F4)+(C4*0.3+D4*0.1))</f>
        <v>0</v>
      </c>
      <c r="C12" s="23">
        <v>0.5</v>
      </c>
      <c r="D12" s="45"/>
      <c r="E12" s="45"/>
      <c r="F12" s="45"/>
    </row>
    <row r="13" spans="1:7" x14ac:dyDescent="0.25">
      <c r="A13" s="46" t="s">
        <v>8</v>
      </c>
      <c r="B13" s="48">
        <f>F5+((B5-F5)+(C5*0.3+D5*0.1))</f>
        <v>0</v>
      </c>
      <c r="C13" s="23">
        <v>0.1</v>
      </c>
      <c r="D13" s="45"/>
      <c r="E13" s="45"/>
      <c r="F13" s="45"/>
    </row>
    <row r="14" spans="1:7" x14ac:dyDescent="0.25">
      <c r="A14" s="46" t="s">
        <v>76</v>
      </c>
      <c r="B14" s="48">
        <f>F6+((B6-F6)+(C6*0.3+D6*0.1))</f>
        <v>0</v>
      </c>
      <c r="C14" s="23">
        <v>0.1</v>
      </c>
      <c r="D14" s="45"/>
      <c r="E14" s="45"/>
      <c r="F14" s="45"/>
    </row>
    <row r="15" spans="1:7" x14ac:dyDescent="0.25">
      <c r="A15" s="52"/>
      <c r="B15" s="45"/>
      <c r="C15" s="45"/>
      <c r="D15" s="45"/>
      <c r="E15" s="45"/>
      <c r="F15" s="45"/>
    </row>
    <row r="16" spans="1:7" x14ac:dyDescent="0.25">
      <c r="A16" s="46" t="s">
        <v>5</v>
      </c>
      <c r="B16" s="48">
        <f>B10*C10+B11*C11+B12*C12+B13*C13+B14*C14</f>
        <v>0</v>
      </c>
      <c r="C16" s="45"/>
      <c r="D16" s="45"/>
      <c r="E16" s="45"/>
      <c r="F16" s="45"/>
    </row>
  </sheetData>
  <sheetProtection algorithmName="SHA-512" hashValue="HWF/rX9uPI6qM4/5xjiXtLEqeKSWU/k7EkY89Pw2a+srmqBoujHDK55w54rfBNYmxZsIQdHMJJbGUgFowPnB0A==" saltValue="94qvOjHXQST3m2GiUuj8mw==" spinCount="100000" sheet="1" objects="1" scenarios="1" selectLockedCells="1"/>
  <pageMargins left="0.511811024" right="0.511811024" top="0.78740157499999996" bottom="0.78740157499999996" header="0.31496062000000002" footer="0.31496062000000002"/>
  <pageSetup paperSize="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B285B-53DD-4C52-B6A8-4FE8C963791E}">
  <dimension ref="A1:G13"/>
  <sheetViews>
    <sheetView workbookViewId="0">
      <selection activeCell="B2" sqref="B2"/>
    </sheetView>
  </sheetViews>
  <sheetFormatPr defaultRowHeight="15" x14ac:dyDescent="0.25"/>
  <cols>
    <col min="1" max="1" width="30.28515625" bestFit="1" customWidth="1"/>
    <col min="2" max="2" width="23" style="1" bestFit="1" customWidth="1"/>
    <col min="3" max="3" width="22.42578125" bestFit="1" customWidth="1"/>
    <col min="4" max="4" width="23.7109375" customWidth="1"/>
    <col min="6" max="6" width="8.42578125" bestFit="1" customWidth="1"/>
  </cols>
  <sheetData>
    <row r="1" spans="1:7" s="9" customFormat="1" ht="60" x14ac:dyDescent="0.25">
      <c r="A1" s="57"/>
      <c r="B1" s="58" t="s">
        <v>56</v>
      </c>
      <c r="C1" s="58" t="s">
        <v>57</v>
      </c>
      <c r="D1" s="58" t="s">
        <v>55</v>
      </c>
      <c r="E1" s="57"/>
      <c r="F1" s="59" t="s">
        <v>58</v>
      </c>
    </row>
    <row r="2" spans="1:7" s="9" customFormat="1" x14ac:dyDescent="0.25">
      <c r="A2" s="60" t="s">
        <v>63</v>
      </c>
      <c r="B2" s="63"/>
      <c r="C2" s="63"/>
      <c r="D2" s="63"/>
      <c r="E2" s="57"/>
      <c r="F2" s="64">
        <f>SUM(B2:D2)</f>
        <v>0</v>
      </c>
    </row>
    <row r="3" spans="1:7" s="9" customFormat="1" x14ac:dyDescent="0.25">
      <c r="A3" s="60" t="s">
        <v>61</v>
      </c>
      <c r="B3" s="63"/>
      <c r="C3" s="63"/>
      <c r="D3" s="63"/>
      <c r="E3" s="57"/>
      <c r="F3" s="64">
        <f t="shared" ref="F3:F4" si="0">SUM(B3:D3)</f>
        <v>0</v>
      </c>
    </row>
    <row r="4" spans="1:7" s="9" customFormat="1" x14ac:dyDescent="0.25">
      <c r="A4" s="60" t="s">
        <v>62</v>
      </c>
      <c r="B4" s="63"/>
      <c r="C4" s="63"/>
      <c r="D4" s="63"/>
      <c r="E4" s="57"/>
      <c r="F4" s="64">
        <f t="shared" si="0"/>
        <v>0</v>
      </c>
    </row>
    <row r="5" spans="1:7" s="9" customFormat="1" x14ac:dyDescent="0.25">
      <c r="A5" s="60"/>
      <c r="B5" s="61"/>
      <c r="C5" s="57"/>
      <c r="D5" s="57"/>
      <c r="E5" s="57"/>
      <c r="F5" s="57"/>
    </row>
    <row r="6" spans="1:7" x14ac:dyDescent="0.25">
      <c r="A6" s="46"/>
      <c r="B6" s="45"/>
      <c r="C6" s="50"/>
      <c r="D6" s="50"/>
      <c r="E6" s="50"/>
      <c r="F6" s="50"/>
    </row>
    <row r="7" spans="1:7" x14ac:dyDescent="0.25">
      <c r="A7" s="52"/>
      <c r="B7" s="45"/>
      <c r="C7" s="46" t="s">
        <v>6</v>
      </c>
      <c r="D7" s="50"/>
      <c r="E7" s="50"/>
      <c r="F7" s="52"/>
    </row>
    <row r="8" spans="1:7" x14ac:dyDescent="0.25">
      <c r="A8" s="46" t="s">
        <v>9</v>
      </c>
      <c r="B8" s="48">
        <f>B2+C2*2+D2*1.5</f>
        <v>0</v>
      </c>
      <c r="C8" s="23">
        <v>1</v>
      </c>
      <c r="D8" s="50"/>
      <c r="E8" s="50"/>
      <c r="F8" s="62"/>
      <c r="G8" s="4"/>
    </row>
    <row r="9" spans="1:7" x14ac:dyDescent="0.25">
      <c r="A9" s="46" t="s">
        <v>24</v>
      </c>
      <c r="B9" s="48">
        <f t="shared" ref="B9:B10" si="1">B3+C3*2+D3*1.5</f>
        <v>0</v>
      </c>
      <c r="C9" s="23">
        <v>1</v>
      </c>
      <c r="D9" s="50"/>
      <c r="E9" s="50"/>
      <c r="F9" s="50"/>
    </row>
    <row r="10" spans="1:7" x14ac:dyDescent="0.25">
      <c r="A10" s="46" t="s">
        <v>25</v>
      </c>
      <c r="B10" s="48">
        <f t="shared" si="1"/>
        <v>0</v>
      </c>
      <c r="C10" s="23">
        <v>0.1</v>
      </c>
      <c r="D10" s="50"/>
      <c r="E10" s="50"/>
      <c r="F10" s="50"/>
    </row>
    <row r="11" spans="1:7" x14ac:dyDescent="0.25">
      <c r="A11" s="52"/>
      <c r="B11" s="45"/>
      <c r="C11" s="50"/>
      <c r="D11" s="50"/>
      <c r="E11" s="50"/>
      <c r="F11" s="50"/>
    </row>
    <row r="12" spans="1:7" x14ac:dyDescent="0.25">
      <c r="A12" s="52"/>
      <c r="B12" s="45"/>
      <c r="C12" s="50"/>
      <c r="D12" s="50"/>
      <c r="E12" s="50"/>
      <c r="F12" s="50"/>
    </row>
    <row r="13" spans="1:7" x14ac:dyDescent="0.25">
      <c r="A13" s="46" t="s">
        <v>5</v>
      </c>
      <c r="B13" s="48">
        <f>B8*C8+B9*C9+B10*C10</f>
        <v>0</v>
      </c>
      <c r="C13" s="50"/>
      <c r="D13" s="50"/>
      <c r="E13" s="50"/>
      <c r="F13" s="50"/>
    </row>
  </sheetData>
  <sheetProtection algorithmName="SHA-512" hashValue="ZINp4GPtT66yNUSdrQjlAJ5TqhoyiPFpF9J55T+Eqkl4n7ulX/82gtT9Z7s+oczLEHQwsG2rbMF25ZIvd04WoA==" saltValue="5u5EaAbI0bsvNZDjCBdgwQ==" spinCount="100000" sheet="1" objects="1" scenarios="1" selectLockedCells="1"/>
  <pageMargins left="0.511811024" right="0.511811024" top="0.78740157499999996" bottom="0.78740157499999996" header="0.31496062000000002" footer="0.31496062000000002"/>
  <pageSetup paperSize="9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7B07F-029C-46A9-93D9-DF195D51C1F3}">
  <dimension ref="A1:G18"/>
  <sheetViews>
    <sheetView workbookViewId="0">
      <selection activeCell="B9" sqref="B9"/>
    </sheetView>
  </sheetViews>
  <sheetFormatPr defaultRowHeight="15" x14ac:dyDescent="0.25"/>
  <cols>
    <col min="1" max="1" width="22.140625" bestFit="1" customWidth="1"/>
    <col min="2" max="2" width="22.5703125" style="1" customWidth="1"/>
    <col min="3" max="3" width="6.7109375" style="1" bestFit="1" customWidth="1"/>
    <col min="4" max="4" width="32" style="1" bestFit="1" customWidth="1"/>
    <col min="5" max="5" width="9.140625" style="1"/>
    <col min="6" max="6" width="26.5703125" style="1" bestFit="1" customWidth="1"/>
  </cols>
  <sheetData>
    <row r="1" spans="1:7" x14ac:dyDescent="0.25">
      <c r="A1" s="50"/>
      <c r="B1" s="47" t="s">
        <v>23</v>
      </c>
      <c r="C1" s="47"/>
      <c r="D1" s="47" t="s">
        <v>22</v>
      </c>
    </row>
    <row r="2" spans="1:7" x14ac:dyDescent="0.25">
      <c r="A2" s="46" t="s">
        <v>64</v>
      </c>
      <c r="B2" s="53"/>
      <c r="C2" s="45"/>
      <c r="D2" s="48">
        <f>B2/30</f>
        <v>0</v>
      </c>
      <c r="G2" t="str">
        <f>IF(F2&lt;0,"Inconsistência","")</f>
        <v/>
      </c>
    </row>
    <row r="3" spans="1:7" x14ac:dyDescent="0.25">
      <c r="A3" s="46"/>
      <c r="B3" s="72"/>
      <c r="C3" s="45"/>
      <c r="D3" s="70"/>
    </row>
    <row r="4" spans="1:7" x14ac:dyDescent="0.25">
      <c r="A4" s="46"/>
      <c r="B4" s="71" t="s">
        <v>78</v>
      </c>
      <c r="C4" s="45"/>
      <c r="D4" s="45"/>
    </row>
    <row r="5" spans="1:7" x14ac:dyDescent="0.25">
      <c r="A5" s="46" t="s">
        <v>74</v>
      </c>
      <c r="B5" s="73"/>
      <c r="C5" s="45"/>
      <c r="D5" s="45"/>
    </row>
    <row r="6" spans="1:7" x14ac:dyDescent="0.25">
      <c r="A6" s="46" t="s">
        <v>65</v>
      </c>
      <c r="B6" s="56"/>
      <c r="C6" s="45"/>
      <c r="D6" s="45"/>
      <c r="G6" t="str">
        <f t="shared" ref="G6:G7" si="0">IF(F6&lt;0,"Inconsistência","")</f>
        <v/>
      </c>
    </row>
    <row r="7" spans="1:7" x14ac:dyDescent="0.25">
      <c r="A7" s="46" t="s">
        <v>66</v>
      </c>
      <c r="B7" s="56"/>
      <c r="C7" s="45"/>
      <c r="D7" s="45"/>
      <c r="G7" t="str">
        <f t="shared" si="0"/>
        <v/>
      </c>
    </row>
    <row r="8" spans="1:7" x14ac:dyDescent="0.25">
      <c r="A8" s="46" t="s">
        <v>67</v>
      </c>
      <c r="B8" s="56"/>
      <c r="C8" s="45"/>
      <c r="D8" s="45"/>
    </row>
    <row r="9" spans="1:7" x14ac:dyDescent="0.25">
      <c r="A9" s="46" t="s">
        <v>68</v>
      </c>
      <c r="B9" s="65"/>
      <c r="C9" s="45"/>
      <c r="D9" s="45"/>
    </row>
    <row r="10" spans="1:7" x14ac:dyDescent="0.25">
      <c r="A10" s="50"/>
      <c r="B10" s="45"/>
      <c r="C10" s="46" t="s">
        <v>6</v>
      </c>
      <c r="D10" s="45"/>
    </row>
    <row r="11" spans="1:7" x14ac:dyDescent="0.25">
      <c r="A11" s="46" t="s">
        <v>10</v>
      </c>
      <c r="B11" s="48">
        <f>D2*C11</f>
        <v>0</v>
      </c>
      <c r="C11" s="23">
        <v>1</v>
      </c>
      <c r="D11" s="45"/>
    </row>
    <row r="12" spans="1:7" x14ac:dyDescent="0.25">
      <c r="A12" s="46" t="s">
        <v>73</v>
      </c>
      <c r="B12" s="48">
        <f>B5*C12</f>
        <v>0</v>
      </c>
      <c r="C12" s="23">
        <v>1</v>
      </c>
      <c r="D12" s="45"/>
    </row>
    <row r="13" spans="1:7" x14ac:dyDescent="0.25">
      <c r="A13" s="46" t="s">
        <v>11</v>
      </c>
      <c r="B13" s="48">
        <f>B6*C13</f>
        <v>0</v>
      </c>
      <c r="C13" s="23">
        <v>1</v>
      </c>
      <c r="D13" s="45"/>
    </row>
    <row r="14" spans="1:7" x14ac:dyDescent="0.25">
      <c r="A14" s="46" t="s">
        <v>12</v>
      </c>
      <c r="B14" s="48">
        <f>B7*C14</f>
        <v>0</v>
      </c>
      <c r="C14" s="23">
        <v>0.5</v>
      </c>
      <c r="D14" s="45"/>
    </row>
    <row r="15" spans="1:7" x14ac:dyDescent="0.25">
      <c r="A15" s="46" t="s">
        <v>49</v>
      </c>
      <c r="B15" s="48">
        <f>B8*C15</f>
        <v>0</v>
      </c>
      <c r="C15" s="23">
        <v>0.4</v>
      </c>
      <c r="D15" s="45"/>
    </row>
    <row r="16" spans="1:7" x14ac:dyDescent="0.25">
      <c r="A16" s="46" t="s">
        <v>50</v>
      </c>
      <c r="B16" s="48">
        <f>B9*C16</f>
        <v>0</v>
      </c>
      <c r="C16" s="23">
        <v>0.2</v>
      </c>
      <c r="D16" s="45"/>
    </row>
    <row r="17" spans="1:4" x14ac:dyDescent="0.25">
      <c r="A17" s="52"/>
      <c r="B17" s="45"/>
      <c r="C17" s="45"/>
      <c r="D17" s="45"/>
    </row>
    <row r="18" spans="1:4" x14ac:dyDescent="0.25">
      <c r="A18" s="46" t="s">
        <v>5</v>
      </c>
      <c r="B18" s="48">
        <f>SUM(B11:B16)</f>
        <v>0</v>
      </c>
      <c r="C18" s="45"/>
      <c r="D18" s="45"/>
    </row>
  </sheetData>
  <sheetProtection algorithmName="SHA-512" hashValue="VrBxSSyhd4B9SiN2Y1ycSiCgJtWl15y6o5m+bFFPSf/grEA3CweAsLp8D0XzzIuXfrDAJbxiCrL1ULCky1epSg==" saltValue="rakFv+4dB2VSf5Cv/InFWQ==" spinCount="100000" sheet="1" objects="1" scenarios="1" selectLockedCells="1"/>
  <pageMargins left="0.511811024" right="0.511811024" top="0.78740157499999996" bottom="0.78740157499999996" header="0.31496062000000002" footer="0.31496062000000002"/>
  <pageSetup paperSize="9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B16F7-15E0-46C2-A029-BD642DB4D3E4}">
  <dimension ref="A1:D30"/>
  <sheetViews>
    <sheetView tabSelected="1" workbookViewId="0">
      <selection activeCell="C10" sqref="C10"/>
    </sheetView>
  </sheetViews>
  <sheetFormatPr defaultRowHeight="15" x14ac:dyDescent="0.25"/>
  <cols>
    <col min="1" max="1" width="25.140625" bestFit="1" customWidth="1"/>
    <col min="2" max="2" width="9.28515625" customWidth="1"/>
    <col min="3" max="3" width="18.85546875" style="1" customWidth="1"/>
    <col min="4" max="4" width="9.140625" style="3"/>
  </cols>
  <sheetData>
    <row r="1" spans="1:4" x14ac:dyDescent="0.25">
      <c r="A1" s="66" t="s">
        <v>20</v>
      </c>
      <c r="B1" s="54" t="s">
        <v>1</v>
      </c>
      <c r="C1" s="54" t="s">
        <v>19</v>
      </c>
      <c r="D1" s="67" t="s">
        <v>21</v>
      </c>
    </row>
    <row r="2" spans="1:4" x14ac:dyDescent="0.25">
      <c r="A2" s="12" t="s">
        <v>13</v>
      </c>
      <c r="B2" s="13">
        <f>'Produção Bibliográfica'!B11</f>
        <v>0</v>
      </c>
      <c r="C2" s="14" t="s">
        <v>18</v>
      </c>
      <c r="D2" s="15">
        <v>0.4</v>
      </c>
    </row>
    <row r="3" spans="1:4" x14ac:dyDescent="0.25">
      <c r="A3" s="12" t="s">
        <v>14</v>
      </c>
      <c r="B3" s="13">
        <f>'Produção Tecnológica'!B10</f>
        <v>0</v>
      </c>
      <c r="C3" s="14" t="s">
        <v>18</v>
      </c>
      <c r="D3" s="15">
        <v>0.4</v>
      </c>
    </row>
    <row r="4" spans="1:4" x14ac:dyDescent="0.25">
      <c r="A4" s="12" t="s">
        <v>17</v>
      </c>
      <c r="B4" s="13">
        <f>'Ações Sociedade'!B16</f>
        <v>0</v>
      </c>
      <c r="C4" s="14">
        <v>10</v>
      </c>
      <c r="D4" s="15">
        <v>0.3</v>
      </c>
    </row>
    <row r="5" spans="1:4" x14ac:dyDescent="0.25">
      <c r="A5" s="12" t="s">
        <v>15</v>
      </c>
      <c r="B5" s="13">
        <f>Projetos!B13</f>
        <v>0</v>
      </c>
      <c r="C5" s="14">
        <v>10</v>
      </c>
      <c r="D5" s="15">
        <v>0.3</v>
      </c>
    </row>
    <row r="6" spans="1:4" x14ac:dyDescent="0.25">
      <c r="A6" s="12" t="s">
        <v>16</v>
      </c>
      <c r="B6" s="13">
        <f>'Outras atividades'!B18</f>
        <v>0</v>
      </c>
      <c r="C6" s="14">
        <v>10</v>
      </c>
      <c r="D6" s="15">
        <v>0.2</v>
      </c>
    </row>
    <row r="7" spans="1:4" x14ac:dyDescent="0.25">
      <c r="A7" s="50"/>
      <c r="B7" s="50"/>
      <c r="C7" s="45"/>
      <c r="D7" s="61"/>
    </row>
    <row r="8" spans="1:4" x14ac:dyDescent="0.25">
      <c r="A8" s="50"/>
      <c r="B8" s="50"/>
      <c r="C8" s="45"/>
      <c r="D8" s="68"/>
    </row>
    <row r="9" spans="1:4" x14ac:dyDescent="0.25">
      <c r="A9" s="50"/>
      <c r="B9" s="50"/>
      <c r="C9" s="45"/>
      <c r="D9" s="61"/>
    </row>
    <row r="10" spans="1:4" x14ac:dyDescent="0.25">
      <c r="A10" s="52" t="s">
        <v>3</v>
      </c>
      <c r="B10" s="69">
        <f>B2*D2+B3*D3+D4*IF(B4&gt;C4,C4,B4)+D5*IF(B5&gt;C5,C5,B5)+D6*IF(B6&gt;C6,C6,B6)</f>
        <v>0</v>
      </c>
      <c r="C10" s="45"/>
      <c r="D10" s="61"/>
    </row>
    <row r="30" spans="1:1" x14ac:dyDescent="0.25">
      <c r="A30" t="s">
        <v>79</v>
      </c>
    </row>
  </sheetData>
  <sheetProtection algorithmName="SHA-512" hashValue="IRC34yvHt7km8wP3U4U/R9X58wOP9wefcn1p2CKQY5mTbcvGdb6wvrKsg3jzVxA8Hb71sbMPVsPveWS/q/ERTg==" saltValue="9ep9ojodIJiiYOHSxWNLqQ==" spinCount="100000" sheet="1" objects="1" scenarios="1" selectLockedCells="1"/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Classificação Artigos</vt:lpstr>
      <vt:lpstr>Produção Bibliográfica</vt:lpstr>
      <vt:lpstr>Produção Tecnológica</vt:lpstr>
      <vt:lpstr>Ações Sociedade</vt:lpstr>
      <vt:lpstr>Projetos</vt:lpstr>
      <vt:lpstr>Outras atividades</vt:lpstr>
      <vt:lpstr>Pontuação total</vt:lpstr>
    </vt:vector>
  </TitlesOfParts>
  <Company>UNICAMP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Proposta de Credenciamento Docente no PPGT</dc:title>
  <dc:subject>Elaborada por André Leon S. Gradvohl, Dr.</dc:subject>
  <dc:creator>André Leon Gradvohl</dc:creator>
  <cp:lastModifiedBy>André Leon Gradvohl</cp:lastModifiedBy>
  <cp:lastPrinted>2020-07-30T19:46:52Z</cp:lastPrinted>
  <dcterms:created xsi:type="dcterms:W3CDTF">2020-06-10T18:59:24Z</dcterms:created>
  <dcterms:modified xsi:type="dcterms:W3CDTF">2020-08-18T13:12:21Z</dcterms:modified>
</cp:coreProperties>
</file>